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01 - CIA\Communications\Website\COVID-19\Hub\Blog posts\"/>
    </mc:Choice>
  </mc:AlternateContent>
  <xr:revisionPtr revIDLastSave="0" documentId="13_ncr:1_{F5EC5E76-D606-4A9D-AB08-5FB1BF512F0C}" xr6:coauthVersionLast="45" xr6:coauthVersionMax="45" xr10:uidLastSave="{00000000-0000-0000-0000-000000000000}"/>
  <bookViews>
    <workbookView xWindow="-108" yWindow="-108" windowWidth="23256" windowHeight="12576" activeTab="3" xr2:uid="{0310B218-F955-42A3-82C4-7E0F07333126}"/>
  </bookViews>
  <sheets>
    <sheet name="Risk Calculator" sheetId="1" r:id="rId1"/>
    <sheet name="Limitations and Technical" sheetId="7" r:id="rId2"/>
    <sheet name="Assumptions" sheetId="2" r:id="rId3"/>
    <sheet name="Sources" sheetId="8" r:id="rId4"/>
  </sheets>
  <definedNames>
    <definedName name="Base_mortality_rate">Assumptions!$B$4</definedName>
    <definedName name="Country_Adjustment_Factor">'Risk Calculator'!$O$12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4" i="1" l="1"/>
  <c r="O65" i="1" l="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S65" i="1"/>
  <c r="N65" i="1" s="1"/>
  <c r="P65" i="1" s="1"/>
  <c r="S64" i="1"/>
  <c r="S63" i="1"/>
  <c r="S62" i="1"/>
  <c r="S61" i="1"/>
  <c r="N61" i="1" s="1"/>
  <c r="P61" i="1" s="1"/>
  <c r="S60" i="1"/>
  <c r="S59" i="1"/>
  <c r="S58" i="1"/>
  <c r="S57" i="1"/>
  <c r="S56" i="1"/>
  <c r="S55" i="1"/>
  <c r="S54" i="1"/>
  <c r="S53" i="1"/>
  <c r="S52" i="1"/>
  <c r="S51" i="1"/>
  <c r="S50" i="1"/>
  <c r="S49" i="1"/>
  <c r="S48" i="1"/>
  <c r="S47" i="1"/>
  <c r="S46" i="1"/>
  <c r="N46" i="1" s="1"/>
  <c r="P46" i="1" s="1"/>
  <c r="S45" i="1"/>
  <c r="N45" i="1" s="1"/>
  <c r="P45" i="1" s="1"/>
  <c r="S44" i="1"/>
  <c r="S43" i="1"/>
  <c r="S42" i="1"/>
  <c r="S41" i="1"/>
  <c r="S40" i="1"/>
  <c r="S39" i="1"/>
  <c r="S38" i="1"/>
  <c r="N38" i="1" s="1"/>
  <c r="P38" i="1" s="1"/>
  <c r="S37" i="1"/>
  <c r="N37" i="1" s="1"/>
  <c r="P37" i="1" s="1"/>
  <c r="S36" i="1"/>
  <c r="S35" i="1"/>
  <c r="S34" i="1"/>
  <c r="S33" i="1"/>
  <c r="N33" i="1" s="1"/>
  <c r="P33" i="1" s="1"/>
  <c r="S32" i="1"/>
  <c r="S31" i="1"/>
  <c r="S30" i="1"/>
  <c r="N30" i="1" s="1"/>
  <c r="P30" i="1" s="1"/>
  <c r="S29" i="1"/>
  <c r="S28" i="1"/>
  <c r="S27" i="1"/>
  <c r="S26" i="1"/>
  <c r="S25" i="1"/>
  <c r="S24" i="1"/>
  <c r="S23" i="1"/>
  <c r="S22" i="1"/>
  <c r="S21" i="1"/>
  <c r="S20" i="1"/>
  <c r="S19" i="1"/>
  <c r="S18" i="1"/>
  <c r="S17" i="1"/>
  <c r="N17" i="1" s="1"/>
  <c r="P17" i="1" s="1"/>
  <c r="S16" i="1"/>
  <c r="T65" i="1"/>
  <c r="U65" i="1"/>
  <c r="V65" i="1"/>
  <c r="W65" i="1"/>
  <c r="X65" i="1"/>
  <c r="Y65" i="1"/>
  <c r="Z65" i="1"/>
  <c r="AA65" i="1"/>
  <c r="AB65" i="1"/>
  <c r="T64" i="1"/>
  <c r="U64" i="1"/>
  <c r="V64" i="1"/>
  <c r="W64" i="1"/>
  <c r="X64" i="1"/>
  <c r="Y64" i="1"/>
  <c r="Z64" i="1"/>
  <c r="AA64" i="1"/>
  <c r="AB64" i="1"/>
  <c r="T63" i="1"/>
  <c r="N63" i="1" s="1"/>
  <c r="P63" i="1" s="1"/>
  <c r="U63" i="1"/>
  <c r="V63" i="1"/>
  <c r="W63" i="1"/>
  <c r="X63" i="1"/>
  <c r="Y63" i="1"/>
  <c r="Z63" i="1"/>
  <c r="AA63" i="1"/>
  <c r="AB63" i="1"/>
  <c r="T62" i="1"/>
  <c r="U62" i="1"/>
  <c r="V62" i="1"/>
  <c r="W62" i="1"/>
  <c r="X62" i="1"/>
  <c r="Y62" i="1"/>
  <c r="Z62" i="1"/>
  <c r="AA62" i="1"/>
  <c r="AB62" i="1"/>
  <c r="T61" i="1"/>
  <c r="U61" i="1"/>
  <c r="V61" i="1"/>
  <c r="W61" i="1"/>
  <c r="X61" i="1"/>
  <c r="Y61" i="1"/>
  <c r="Z61" i="1"/>
  <c r="AA61" i="1"/>
  <c r="AB61" i="1"/>
  <c r="T60" i="1"/>
  <c r="U60" i="1"/>
  <c r="V60" i="1"/>
  <c r="W60" i="1"/>
  <c r="X60" i="1"/>
  <c r="Y60" i="1"/>
  <c r="Z60" i="1"/>
  <c r="AA60" i="1"/>
  <c r="AB60" i="1"/>
  <c r="T59" i="1"/>
  <c r="N59" i="1" s="1"/>
  <c r="P59" i="1" s="1"/>
  <c r="U59" i="1"/>
  <c r="V59" i="1"/>
  <c r="W59" i="1"/>
  <c r="X59" i="1"/>
  <c r="Y59" i="1"/>
  <c r="Z59" i="1"/>
  <c r="AA59" i="1"/>
  <c r="AB59" i="1"/>
  <c r="T58" i="1"/>
  <c r="U58" i="1"/>
  <c r="V58" i="1"/>
  <c r="W58" i="1"/>
  <c r="N58" i="1" s="1"/>
  <c r="P58" i="1" s="1"/>
  <c r="X58" i="1"/>
  <c r="Y58" i="1"/>
  <c r="Z58" i="1"/>
  <c r="AA58" i="1"/>
  <c r="AB58" i="1"/>
  <c r="T57" i="1"/>
  <c r="U57" i="1"/>
  <c r="V57" i="1"/>
  <c r="N57" i="1" s="1"/>
  <c r="P57" i="1" s="1"/>
  <c r="W57" i="1"/>
  <c r="X57" i="1"/>
  <c r="Y57" i="1"/>
  <c r="Z57" i="1"/>
  <c r="AA57" i="1"/>
  <c r="AB57" i="1"/>
  <c r="T56" i="1"/>
  <c r="N56" i="1" s="1"/>
  <c r="P56" i="1" s="1"/>
  <c r="U56" i="1"/>
  <c r="V56" i="1"/>
  <c r="W56" i="1"/>
  <c r="X56" i="1"/>
  <c r="Y56" i="1"/>
  <c r="Z56" i="1"/>
  <c r="AA56" i="1"/>
  <c r="AB56" i="1"/>
  <c r="T55" i="1"/>
  <c r="N55" i="1" s="1"/>
  <c r="P55" i="1" s="1"/>
  <c r="U55" i="1"/>
  <c r="V55" i="1"/>
  <c r="W55" i="1"/>
  <c r="X55" i="1"/>
  <c r="Y55" i="1"/>
  <c r="Z55" i="1"/>
  <c r="AA55" i="1"/>
  <c r="AB55" i="1"/>
  <c r="T54" i="1"/>
  <c r="U54" i="1"/>
  <c r="V54" i="1"/>
  <c r="W54" i="1"/>
  <c r="X54" i="1"/>
  <c r="Y54" i="1"/>
  <c r="Z54" i="1"/>
  <c r="AA54" i="1"/>
  <c r="AB54" i="1"/>
  <c r="T53" i="1"/>
  <c r="U53" i="1"/>
  <c r="V53" i="1"/>
  <c r="W53" i="1"/>
  <c r="X53" i="1"/>
  <c r="Y53" i="1"/>
  <c r="Z53" i="1"/>
  <c r="N53" i="1" s="1"/>
  <c r="P53" i="1" s="1"/>
  <c r="AA53" i="1"/>
  <c r="AB53" i="1"/>
  <c r="T52" i="1"/>
  <c r="U52" i="1"/>
  <c r="V52" i="1"/>
  <c r="W52" i="1"/>
  <c r="X52" i="1"/>
  <c r="Y52" i="1"/>
  <c r="Z52" i="1"/>
  <c r="AA52" i="1"/>
  <c r="AB52" i="1"/>
  <c r="T51" i="1"/>
  <c r="U51" i="1"/>
  <c r="V51" i="1"/>
  <c r="W51" i="1"/>
  <c r="X51" i="1"/>
  <c r="N51" i="1" s="1"/>
  <c r="P51" i="1" s="1"/>
  <c r="Y51" i="1"/>
  <c r="Z51" i="1"/>
  <c r="AA51" i="1"/>
  <c r="AB51" i="1"/>
  <c r="T50" i="1"/>
  <c r="U50" i="1"/>
  <c r="V50" i="1"/>
  <c r="N50" i="1" s="1"/>
  <c r="P50" i="1" s="1"/>
  <c r="W50" i="1"/>
  <c r="X50" i="1"/>
  <c r="Y50" i="1"/>
  <c r="Z50" i="1"/>
  <c r="AA50" i="1"/>
  <c r="AB50" i="1"/>
  <c r="T49" i="1"/>
  <c r="U49" i="1"/>
  <c r="V49" i="1"/>
  <c r="N49" i="1" s="1"/>
  <c r="P49" i="1" s="1"/>
  <c r="W49" i="1"/>
  <c r="X49" i="1"/>
  <c r="Y49" i="1"/>
  <c r="Z49" i="1"/>
  <c r="AA49" i="1"/>
  <c r="AB49" i="1"/>
  <c r="T48" i="1"/>
  <c r="N48" i="1" s="1"/>
  <c r="P48" i="1" s="1"/>
  <c r="U48" i="1"/>
  <c r="V48" i="1"/>
  <c r="W48" i="1"/>
  <c r="X48" i="1"/>
  <c r="Y48" i="1"/>
  <c r="Z48" i="1"/>
  <c r="AA48" i="1"/>
  <c r="AB48" i="1"/>
  <c r="T47" i="1"/>
  <c r="N47" i="1" s="1"/>
  <c r="P47" i="1" s="1"/>
  <c r="U47" i="1"/>
  <c r="V47" i="1"/>
  <c r="W47" i="1"/>
  <c r="X47" i="1"/>
  <c r="Y47" i="1"/>
  <c r="Z47" i="1"/>
  <c r="AA47" i="1"/>
  <c r="AB47" i="1"/>
  <c r="T46" i="1"/>
  <c r="U46" i="1"/>
  <c r="V46" i="1"/>
  <c r="W46" i="1"/>
  <c r="X46" i="1"/>
  <c r="Y46" i="1"/>
  <c r="Z46" i="1"/>
  <c r="AA46" i="1"/>
  <c r="AB46" i="1"/>
  <c r="T45" i="1"/>
  <c r="U45" i="1"/>
  <c r="V45" i="1"/>
  <c r="W45" i="1"/>
  <c r="X45" i="1"/>
  <c r="Y45" i="1"/>
  <c r="Z45" i="1"/>
  <c r="AA45" i="1"/>
  <c r="AB45" i="1"/>
  <c r="T44" i="1"/>
  <c r="U44" i="1"/>
  <c r="V44" i="1"/>
  <c r="W44" i="1"/>
  <c r="X44" i="1"/>
  <c r="Y44" i="1"/>
  <c r="Z44" i="1"/>
  <c r="AA44" i="1"/>
  <c r="AB44" i="1"/>
  <c r="T43" i="1"/>
  <c r="U43" i="1"/>
  <c r="V43" i="1"/>
  <c r="W43" i="1"/>
  <c r="X43" i="1"/>
  <c r="N43" i="1" s="1"/>
  <c r="P43" i="1" s="1"/>
  <c r="Y43" i="1"/>
  <c r="Z43" i="1"/>
  <c r="AA43" i="1"/>
  <c r="AB43" i="1"/>
  <c r="T42" i="1"/>
  <c r="U42" i="1"/>
  <c r="V42" i="1"/>
  <c r="W42" i="1"/>
  <c r="X42" i="1"/>
  <c r="Y42" i="1"/>
  <c r="Z42" i="1"/>
  <c r="AA42" i="1"/>
  <c r="AB42" i="1"/>
  <c r="T41" i="1"/>
  <c r="U41" i="1"/>
  <c r="V41" i="1"/>
  <c r="N41" i="1" s="1"/>
  <c r="P41" i="1" s="1"/>
  <c r="W41" i="1"/>
  <c r="X41" i="1"/>
  <c r="Y41" i="1"/>
  <c r="Z41" i="1"/>
  <c r="AA41" i="1"/>
  <c r="AB41" i="1"/>
  <c r="T40" i="1"/>
  <c r="N40" i="1" s="1"/>
  <c r="P40" i="1" s="1"/>
  <c r="U40" i="1"/>
  <c r="V40" i="1"/>
  <c r="W40" i="1"/>
  <c r="X40" i="1"/>
  <c r="Y40" i="1"/>
  <c r="Z40" i="1"/>
  <c r="AA40" i="1"/>
  <c r="AB40" i="1"/>
  <c r="T39" i="1"/>
  <c r="N39" i="1" s="1"/>
  <c r="P39" i="1" s="1"/>
  <c r="U39" i="1"/>
  <c r="V39" i="1"/>
  <c r="W39" i="1"/>
  <c r="X39" i="1"/>
  <c r="Y39" i="1"/>
  <c r="Z39" i="1"/>
  <c r="AA39" i="1"/>
  <c r="AB39" i="1"/>
  <c r="T38" i="1"/>
  <c r="U38" i="1"/>
  <c r="V38" i="1"/>
  <c r="W38" i="1"/>
  <c r="X38" i="1"/>
  <c r="Y38" i="1"/>
  <c r="Z38" i="1"/>
  <c r="AA38" i="1"/>
  <c r="AB38" i="1"/>
  <c r="T37" i="1"/>
  <c r="U37" i="1"/>
  <c r="V37" i="1"/>
  <c r="W37" i="1"/>
  <c r="X37" i="1"/>
  <c r="Y37" i="1"/>
  <c r="Z37" i="1"/>
  <c r="AA37" i="1"/>
  <c r="AB37" i="1"/>
  <c r="T36" i="1"/>
  <c r="U36" i="1"/>
  <c r="N36" i="1" s="1"/>
  <c r="P36" i="1" s="1"/>
  <c r="V36" i="1"/>
  <c r="W36" i="1"/>
  <c r="X36" i="1"/>
  <c r="Y36" i="1"/>
  <c r="Z36" i="1"/>
  <c r="AA36" i="1"/>
  <c r="AB36" i="1"/>
  <c r="T35" i="1"/>
  <c r="N35" i="1" s="1"/>
  <c r="P35" i="1" s="1"/>
  <c r="U35" i="1"/>
  <c r="V35" i="1"/>
  <c r="W35" i="1"/>
  <c r="X35" i="1"/>
  <c r="Y35" i="1"/>
  <c r="Z35" i="1"/>
  <c r="AA35" i="1"/>
  <c r="AB35" i="1"/>
  <c r="T34" i="1"/>
  <c r="U34" i="1"/>
  <c r="V34" i="1"/>
  <c r="N34" i="1" s="1"/>
  <c r="P34" i="1" s="1"/>
  <c r="W34" i="1"/>
  <c r="X34" i="1"/>
  <c r="Y34" i="1"/>
  <c r="Z34" i="1"/>
  <c r="AA34" i="1"/>
  <c r="AB34" i="1"/>
  <c r="T33" i="1"/>
  <c r="U33" i="1"/>
  <c r="V33" i="1"/>
  <c r="W33" i="1"/>
  <c r="X33" i="1"/>
  <c r="Y33" i="1"/>
  <c r="Z33" i="1"/>
  <c r="AA33" i="1"/>
  <c r="AB33" i="1"/>
  <c r="T32" i="1"/>
  <c r="N32" i="1" s="1"/>
  <c r="P32" i="1" s="1"/>
  <c r="U32" i="1"/>
  <c r="V32" i="1"/>
  <c r="W32" i="1"/>
  <c r="X32" i="1"/>
  <c r="Y32" i="1"/>
  <c r="Z32" i="1"/>
  <c r="AA32" i="1"/>
  <c r="AB32" i="1"/>
  <c r="T31" i="1"/>
  <c r="N31" i="1" s="1"/>
  <c r="P31" i="1" s="1"/>
  <c r="U31" i="1"/>
  <c r="V31" i="1"/>
  <c r="W31" i="1"/>
  <c r="X31" i="1"/>
  <c r="Y31" i="1"/>
  <c r="Z31" i="1"/>
  <c r="AA31" i="1"/>
  <c r="AB31" i="1"/>
  <c r="T30" i="1"/>
  <c r="U30" i="1"/>
  <c r="V30" i="1"/>
  <c r="W30" i="1"/>
  <c r="X30" i="1"/>
  <c r="Y30" i="1"/>
  <c r="Z30" i="1"/>
  <c r="AA30" i="1"/>
  <c r="AB30" i="1"/>
  <c r="T29" i="1"/>
  <c r="U29" i="1"/>
  <c r="V29" i="1"/>
  <c r="W29" i="1"/>
  <c r="X29" i="1"/>
  <c r="Y29" i="1"/>
  <c r="Z29" i="1"/>
  <c r="N29" i="1" s="1"/>
  <c r="P29" i="1" s="1"/>
  <c r="AA29" i="1"/>
  <c r="AB29" i="1"/>
  <c r="T28" i="1"/>
  <c r="U28" i="1"/>
  <c r="N28" i="1" s="1"/>
  <c r="P28" i="1" s="1"/>
  <c r="V28" i="1"/>
  <c r="W28" i="1"/>
  <c r="X28" i="1"/>
  <c r="Y28" i="1"/>
  <c r="Z28" i="1"/>
  <c r="AA28" i="1"/>
  <c r="AB28" i="1"/>
  <c r="T27" i="1"/>
  <c r="N27" i="1" s="1"/>
  <c r="P27" i="1" s="1"/>
  <c r="U27" i="1"/>
  <c r="V27" i="1"/>
  <c r="W27" i="1"/>
  <c r="X27" i="1"/>
  <c r="Y27" i="1"/>
  <c r="Z27" i="1"/>
  <c r="AA27" i="1"/>
  <c r="AB27" i="1"/>
  <c r="T26" i="1"/>
  <c r="U26" i="1"/>
  <c r="V26" i="1"/>
  <c r="W26" i="1"/>
  <c r="N26" i="1" s="1"/>
  <c r="P26" i="1" s="1"/>
  <c r="X26" i="1"/>
  <c r="Y26" i="1"/>
  <c r="Z26" i="1"/>
  <c r="AA26" i="1"/>
  <c r="AB26" i="1"/>
  <c r="T25" i="1"/>
  <c r="U25" i="1"/>
  <c r="V25" i="1"/>
  <c r="N25" i="1" s="1"/>
  <c r="P25" i="1" s="1"/>
  <c r="W25" i="1"/>
  <c r="X25" i="1"/>
  <c r="Y25" i="1"/>
  <c r="Z25" i="1"/>
  <c r="AA25" i="1"/>
  <c r="AB25" i="1"/>
  <c r="T24" i="1"/>
  <c r="U24" i="1"/>
  <c r="N24" i="1" s="1"/>
  <c r="P24" i="1" s="1"/>
  <c r="V24" i="1"/>
  <c r="W24" i="1"/>
  <c r="X24" i="1"/>
  <c r="Y24" i="1"/>
  <c r="Z24" i="1"/>
  <c r="AA24" i="1"/>
  <c r="AB24" i="1"/>
  <c r="T23" i="1"/>
  <c r="N23" i="1" s="1"/>
  <c r="P23" i="1" s="1"/>
  <c r="U23" i="1"/>
  <c r="V23" i="1"/>
  <c r="W23" i="1"/>
  <c r="X23" i="1"/>
  <c r="Y23" i="1"/>
  <c r="Z23" i="1"/>
  <c r="AA23" i="1"/>
  <c r="AB23" i="1"/>
  <c r="T22" i="1"/>
  <c r="U22" i="1"/>
  <c r="V22" i="1"/>
  <c r="W22" i="1"/>
  <c r="N22" i="1" s="1"/>
  <c r="P22" i="1" s="1"/>
  <c r="X22" i="1"/>
  <c r="Y22" i="1"/>
  <c r="Z22" i="1"/>
  <c r="AA22" i="1"/>
  <c r="AB22" i="1"/>
  <c r="T21" i="1"/>
  <c r="U21" i="1"/>
  <c r="V21" i="1"/>
  <c r="W21" i="1"/>
  <c r="X21" i="1"/>
  <c r="Y21" i="1"/>
  <c r="Z21" i="1"/>
  <c r="AA21" i="1"/>
  <c r="AB21" i="1"/>
  <c r="T20" i="1"/>
  <c r="U20" i="1"/>
  <c r="N20" i="1" s="1"/>
  <c r="P20" i="1" s="1"/>
  <c r="V20" i="1"/>
  <c r="W20" i="1"/>
  <c r="X20" i="1"/>
  <c r="Y20" i="1"/>
  <c r="Z20" i="1"/>
  <c r="AA20" i="1"/>
  <c r="AB20" i="1"/>
  <c r="T19" i="1"/>
  <c r="N19" i="1" s="1"/>
  <c r="P19" i="1" s="1"/>
  <c r="U19" i="1"/>
  <c r="V19" i="1"/>
  <c r="W19" i="1"/>
  <c r="X19" i="1"/>
  <c r="Y19" i="1"/>
  <c r="Z19" i="1"/>
  <c r="AA19" i="1"/>
  <c r="AB19" i="1"/>
  <c r="T18" i="1"/>
  <c r="U18" i="1"/>
  <c r="V18" i="1"/>
  <c r="W18" i="1"/>
  <c r="X18" i="1"/>
  <c r="Y18" i="1"/>
  <c r="Z18" i="1"/>
  <c r="AA18" i="1"/>
  <c r="AB18" i="1"/>
  <c r="T17" i="1"/>
  <c r="U17" i="1"/>
  <c r="V17" i="1"/>
  <c r="W17" i="1"/>
  <c r="X17" i="1"/>
  <c r="Y17" i="1"/>
  <c r="Z17" i="1"/>
  <c r="AA17" i="1"/>
  <c r="AB17" i="1"/>
  <c r="T16" i="1"/>
  <c r="N16" i="1" s="1"/>
  <c r="P16" i="1" s="1"/>
  <c r="U16" i="1"/>
  <c r="V16" i="1"/>
  <c r="W16" i="1"/>
  <c r="X16" i="1"/>
  <c r="Y16" i="1"/>
  <c r="Z16" i="1"/>
  <c r="AA16" i="1"/>
  <c r="AB16" i="1"/>
  <c r="AB15" i="1"/>
  <c r="AA15" i="1"/>
  <c r="Z15" i="1"/>
  <c r="Y15" i="1"/>
  <c r="X15" i="1"/>
  <c r="W15" i="1"/>
  <c r="V15" i="1"/>
  <c r="U15" i="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5" i="1" s="1"/>
  <c r="N52" i="1"/>
  <c r="P52" i="1" s="1"/>
  <c r="N64" i="1"/>
  <c r="P64" i="1" s="1"/>
  <c r="N18" i="1"/>
  <c r="P18" i="1" s="1"/>
  <c r="N54" i="1"/>
  <c r="N60" i="1"/>
  <c r="P60" i="1" s="1"/>
  <c r="N42" i="1"/>
  <c r="P42" i="1" s="1"/>
  <c r="N44" i="1"/>
  <c r="P44" i="1" s="1"/>
  <c r="N21" i="1"/>
  <c r="P21" i="1" s="1"/>
  <c r="N62" i="1"/>
  <c r="P62" i="1" s="1"/>
  <c r="P54" i="1"/>
</calcChain>
</file>

<file path=xl/sharedStrings.xml><?xml version="1.0" encoding="utf-8"?>
<sst xmlns="http://schemas.openxmlformats.org/spreadsheetml/2006/main" count="652" uniqueCount="91">
  <si>
    <t>0-9</t>
  </si>
  <si>
    <t>10-19</t>
  </si>
  <si>
    <t>20-29</t>
  </si>
  <si>
    <t>30-39</t>
  </si>
  <si>
    <t>40-49</t>
  </si>
  <si>
    <t>50-59</t>
  </si>
  <si>
    <t>60-69</t>
  </si>
  <si>
    <t>70-79</t>
  </si>
  <si>
    <t>Hypertension</t>
  </si>
  <si>
    <t>Diabetes</t>
  </si>
  <si>
    <t>Cardiovascular Disease</t>
  </si>
  <si>
    <t>Age</t>
  </si>
  <si>
    <t>Gender</t>
  </si>
  <si>
    <t>Y</t>
  </si>
  <si>
    <t>N</t>
  </si>
  <si>
    <t>Male</t>
  </si>
  <si>
    <t>Female</t>
  </si>
  <si>
    <t>Data sources:</t>
  </si>
  <si>
    <t>Counter</t>
  </si>
  <si>
    <t>Name</t>
  </si>
  <si>
    <t>Individual Risk Factors</t>
  </si>
  <si>
    <t>Composite Risk Index</t>
  </si>
  <si>
    <t>Comorbidities</t>
  </si>
  <si>
    <t>80+</t>
  </si>
  <si>
    <t>COPD</t>
  </si>
  <si>
    <t>Cerebrovascular Disease</t>
  </si>
  <si>
    <t>Malignancy</t>
  </si>
  <si>
    <t>Chronic kidney disease</t>
  </si>
  <si>
    <t>Immunodeficiency</t>
  </si>
  <si>
    <t>Smoker</t>
  </si>
  <si>
    <t>The Epidemiological Characteristics of an Outbreak of 2019 Novel Coronavirus Diseases (COVID-19) - China CCDC, February 17 2020. February 17 paper by Chinese CCDC based on data as of February 11</t>
  </si>
  <si>
    <t>Clinical Characteristics of Coronavirus Disease 2019 in China. Guan W et al. New England Journal of Medicine</t>
  </si>
  <si>
    <t>Comorbidity and it impact on 1,590 patients with COVID-19 in China: A Nationwide Analysis. Guan W et al, medRxiv preprint</t>
  </si>
  <si>
    <t>Prevalence of Comorbid Conditions with Aging among patients with diabetes and cardiovascular disease, by JW Davis 2011 (adjusted by me to bring to level of comorbidities observed in above papers)</t>
  </si>
  <si>
    <t>This model is designed to estimate relative mortality risk for an individual that is symptomatic and has been confirmed by testing.</t>
  </si>
  <si>
    <t>Each column from C-M (Age to Immunodeficiency) is a drop-down box. To select each criteria click on the box and select from the given options.</t>
  </si>
  <si>
    <t>Country Adjustment Factor</t>
  </si>
  <si>
    <t>Estimated Mortality Rate</t>
  </si>
  <si>
    <t>Immuno- deficiency</t>
  </si>
  <si>
    <t>Cerebro- vascular Disease</t>
  </si>
  <si>
    <t>Cardio- vascular Disease</t>
  </si>
  <si>
    <t>Limitations</t>
  </si>
  <si>
    <t>Assumptions</t>
  </si>
  <si>
    <t>Technical Approach</t>
  </si>
  <si>
    <t>Limitations, Assumption and Technical Discussion</t>
  </si>
  <si>
    <t>Limitations, Assumptions and Technical Details are provided on a separate tab.</t>
  </si>
  <si>
    <t>2. Comorbidities. There are different criteria for comorbidities in different countries. The number of comorbidities in China seemed relatively low in comparison to other studies for other countries. It does not mean that they are healthier, but it is possible they have a stricter definition. As such, a person defined with a comorbidity in one country, that would fall below the threshold in China, may have a composite risk index that is somewhat overstated and hence their expected mortality rate also might be overstated.</t>
  </si>
  <si>
    <t>This model is designed to be used by a qualified healthcare professional and is not appropriate for any other use</t>
  </si>
  <si>
    <t>Countries with different healthcare burden and/or different testing levels and/or different criteria for comorbidities and/or different medical care may vary from this indicated mortality rate, and an adjustment factor other than 1.00 may be required.</t>
  </si>
  <si>
    <t>3. Testing protocol. The mortality rate in China is based on the number of confirmed cases there. They were pretty rigorous in their testing, and I expect they did not miss many people who were symptomatic and infected. So, their total confirmed cases may include more people with relatively minor symptoms. In a country in which symptomatic people that are deemed low risk are not tested, and just told to stay home if their symptoms do not get worse, and hence never counted as confirmed unless their condition does deteriorate, the people that are confirmed cases will be on average sicker and hence the expected mortality rate will be higher. The higher the ratio of tests to confirmed cases, likely the lower the overall mortality ratio, as there will be less unknown infected people.</t>
  </si>
  <si>
    <t>4. When estimating an overall mortality rate, it is important to take into consideration the average lag from symptom onset to death. Based on several Chinese studies, that appeared to be an average of about 18 days. It normally takes a number of days from symptom onset to becoming a confirmed case. The weaker the testing protocol, likely the longer the average lag in days from symptom onset to becoming a confirmed case, and hence a shorter lag from becoming a confirmed case to death. For countries in which the confirmed cases are growing rapidly, it is difficult to estimate the true overall mortality rate. The case fatality rate, equal to the number of deaths divided by the current number of confirmed cases, will always be a significant understatement of the true mortality rate for these countries, until the number of confirmed cases subsides and the number of deaths slows.</t>
  </si>
  <si>
    <t>A Composite Risk Index of 1.00 would correspond to a age 60-69 male, non-smoker (or where smoking status is unknown), with no comorbidities.</t>
  </si>
  <si>
    <t>Mortality rate - male aged 60-69, non-smoker (or where smoking status is unknown) with no comorbidities</t>
  </si>
  <si>
    <t>Mortality rate</t>
  </si>
  <si>
    <t>Age relative mortality factors by gender, adjsuted to represent non-smokers (or where smoker status is unknown) with no comorbidities</t>
  </si>
  <si>
    <t>Smoking status relative mortality factors, adjusted to represent those with no comorbidities</t>
  </si>
  <si>
    <t>No (non-smoker or unknown smoking status)</t>
  </si>
  <si>
    <t>Yes (known current or former smoker)</t>
  </si>
  <si>
    <t>Comorbidity additive relative risk factors adjusted for Age, Gender, Smoker and Comorbidities</t>
  </si>
  <si>
    <r>
      <t xml:space="preserve">Based on confirmed cases in China of over 81,000 and over 3,300 deaths, the indicated mortality rate for a Composite Risk Index of 1.00 would be about </t>
    </r>
    <r>
      <rPr>
        <b/>
        <sz val="11"/>
        <color theme="1"/>
        <rFont val="Calibri"/>
        <family val="2"/>
        <scheme val="minor"/>
      </rPr>
      <t>4.2%</t>
    </r>
    <r>
      <rPr>
        <sz val="11"/>
        <color theme="1"/>
        <rFont val="Calibri"/>
        <family val="2"/>
        <scheme val="minor"/>
      </rPr>
      <t xml:space="preserve">. </t>
    </r>
  </si>
  <si>
    <t xml:space="preserve">1. Healthcare burden. China, after a slightly slow start, was able to mobilize a massive amount of resources to save people’s lives. This is not possible in many countries. With potentially full ICUs, the mortality rate may be substantially higher, and if infection control isn’t as good for the prevention of other diseases, the mortality rate will also be higher. It is possible the mortality rate might be lower in a highly advanced country with a low number of infections and a medical profession that is able to stay on top of it. </t>
  </si>
  <si>
    <r>
      <t xml:space="preserve">1. The Chinese CDC February 11th data had a mortality rate of 3.6% for age 60-69 (both genders combined).
2. Adjusted for the increase in overall case fatality rate from 2.3% at that time, to the current level of 4.1%, or an increase of 79%:
3. Estimated ultimate mortality rate of 6.5% for age 60-69. (3.6% x 1.79)
4. Average male mortality was 24% higher than both genders combined.
5. Estimate ultimate male age 60-69 mortality rate of 8.0% (6.5% x 1.24)
6. Based on an assumption that 1/10 the number of females smoke relative to males, and an overall smoking rate of 14.6% based on Guan W et al study, and assuming only people 20+ smoke, it works out to 26.4% of males that are smokers.
7. Estimated increased risk for smoking based on Guan et al study, removing impact of other variables: +75%
8. Estimated adjustment factor to remove smokers: 0.83 =1/ {.264 x 1.75 + (1-.264) x 1]
9. Estimated ultimate male non-smoker age 60-69 mortality rate of 6.7% ( 8.0% x 0.83)
10. Estimated adjustment factor to remove comorbidities for male non-smokers age 60-69: about 0.63
11. Estimated ultimate male non-smoker age 60-69 with no comorbidities mortality rate: </t>
    </r>
    <r>
      <rPr>
        <b/>
        <sz val="11"/>
        <color theme="1"/>
        <rFont val="Calibri"/>
        <family val="2"/>
        <scheme val="minor"/>
      </rPr>
      <t>4.2%</t>
    </r>
    <r>
      <rPr>
        <sz val="11"/>
        <color theme="1"/>
        <rFont val="Calibri"/>
        <family val="2"/>
        <scheme val="minor"/>
      </rPr>
      <t xml:space="preserve"> (6.7% x 0.63)</t>
    </r>
  </si>
  <si>
    <t>Reasonability Check of 4.2% Mortality Rate for 60-69 year old male non-smokers with no comorbidities</t>
  </si>
  <si>
    <t>1. The model is based on publicly available data for China. No attempt has been made to independently audit the data. The data has been reviewed for reasonableness relative to other publicly available data.</t>
  </si>
  <si>
    <t>2. Updates to the China data, or the incorporation of data for other countries, may change the indicated risk.</t>
  </si>
  <si>
    <t>3. The indicated comorbidity risk factor for immunodeficiency was not deemed to be statistically credible in the relevant paper, however it appeared reasonable in magnitude and was included for completeness</t>
  </si>
  <si>
    <t>4. There is little data available currently on people under the age of 40 with comorbidities, and to avoid the distinct possibility that the calculator may understate the risk of this subset of the population the formula to calculate the composite risk factor included a floor for the factor scaling the comorbidity risk factor.</t>
  </si>
  <si>
    <t>5. A country adjustment factor has been included in order to be able to reflect differences between China and the relevant country</t>
  </si>
  <si>
    <t xml:space="preserve">6. The calculator is designed to estimate mortality risk but does not determine whether a given individual will live or die. People with a low indicated mortality risk will still occasionally die, and people with a high indicated mortality risk may still survive the virus. Any medical decision should be based on as many sources of information as possible, of which this may be one of them. </t>
  </si>
  <si>
    <t>1. The February 17 paper by the Chinese CDC was based on data as of February 11th. At that point in time the case fatality rate was 2.3%. Based on more current data, the case fatality rate is about 4.0%. It was assumed that the increase in fatalities applied evenly across all variables.</t>
  </si>
  <si>
    <t xml:space="preserve">2. The February 17 paper by the Chinese CDC listed comorbidities but it appeared to have no more than one comorbidity per patient. Based on the Guan W et al paper on comorbidities, the 399 patients with comorbidities had a total of 582 comorbidities. The overall proportion of patients with comorbidities was 74.6% for the Chinese CDC paper and 74.9% for the Guan W et al paper. It was assumed that the Chinese CDC paper by appearing to only count a maximum of one comorbidity per patient may have understated the total number of comorbidities in  the patient population. The distribution of comorbidities as per the Guan W et al paper was assumed to apply to the entire population of patients in the Chinese CDC paper. </t>
  </si>
  <si>
    <t>3. The Guan W et al paper on comorbidities provided information on average age, gender, smoking status for each comorbidity, but did not provide a distribution of comorbidities by age bracket. The JW Davis paper on the Prevalence of Comorbid Conditions and Aging was used to assist in generating representative distributions of comorbidities by age that were adjusted to match the Guan W et al paper with regards to average age and gender for each comorbidity.</t>
  </si>
  <si>
    <t>4. The Guan W et al paper on Clinical Characteristics of Coronavirus Disease provided information on smoker status, split between never/unknown, former, and current. Former and current were combined for smoker status = "Y". Based on a general review on papers with regards to smoking in China, it was assumed that male smokers were 10x as prevalent as female smokers. It was assumed that age brackets 0-9 and 10-19 did not contain any smokers. The proportion of smokers in each age category from 20-29 to 80+ was assumed to be the same for all males, and was similarly assumed to be the same for all females (but at 10% of the level of the male proportion).</t>
  </si>
  <si>
    <t>1. A multi-dimensional minimum bias model was run on the aggregate data to estimate the impact of each factor on the expected mortality. For this purpose, based on a review of the relative mortality by the number of comorbidities in the Guan W et al paper on comorbidities, it was assumed that the combination of morbidities would result in an additive increase in risk, rather than a multiplicative increase. If individual case data was available, likely a logistic regression would have been applied to estimate risk factors.</t>
  </si>
  <si>
    <t>2. The minimum bias approach removes the estimated impact of all other variables on the indicated risk level for each variable. For example, the relativity for age has removed the proportion of the observed increase in risk due to an increase in comorbidities. Similarly,  the risk factor for each comorbidity has removed the proportion of the observed increase in risk due to other comorbidities, age, and smoker status.</t>
  </si>
  <si>
    <t>3. It is assumed that the comorbidity risk factors are additive whereas Age Gender and Smoker are multiplicative in nature when determining the Composite Risk Index.</t>
  </si>
  <si>
    <t xml:space="preserve">4. To calculate an approximate mortality rate, based on the Chinese healthcare burden, testing levels, and criteria for comorbidities, multiply the Composite Risk Index by 4.5%. </t>
  </si>
  <si>
    <t>5. For example if the Composite Risk Index was 2.0 then the estimated mortality rate would be 2.0 x 4.5% or 9%.</t>
  </si>
  <si>
    <t>6. Countries with different healthcare burden and/or different testing levels and/or different criteria for comorbidities and/or different medical care may vary from this indicated mortality rate.</t>
  </si>
  <si>
    <r>
      <rPr>
        <b/>
        <sz val="11"/>
        <color theme="1"/>
        <rFont val="Calibri"/>
        <family val="2"/>
        <scheme val="minor"/>
      </rPr>
      <t>Creator:</t>
    </r>
    <r>
      <rPr>
        <sz val="11"/>
        <color theme="1"/>
        <rFont val="Calibri"/>
        <family val="2"/>
        <scheme val="minor"/>
      </rPr>
      <t xml:space="preserve"> Blair Manktelow, Fellow Canadian Institute of Actuaries, Fellow Casualty Actuarial Society</t>
    </r>
  </si>
  <si>
    <t>50 rows have been included to provide the capability to enter multiple individuals.</t>
  </si>
  <si>
    <t>Chronic Kidney Disease</t>
  </si>
  <si>
    <t>COVID19 Mortality Risk Calculator version 6.1</t>
  </si>
  <si>
    <t>Sources used for the calculator:</t>
  </si>
  <si>
    <t>China CDC Weekly  &gt; 2020, 2(8): 113-122</t>
  </si>
  <si>
    <t>Vital Surveillances: The Epidemiological Characteristics of an Outbreak of 2019 Novel Coronavirus Diseases (COVID-19) — China, 2020. The Novel Coronavirus Pneumonia Emergency Response Epidemiology Team</t>
  </si>
  <si>
    <t>http://weekly.chinacdc.cn/en/article/id/e53946e2-c6c4-41e9-9a9b-fea8db1a8f51</t>
  </si>
  <si>
    <t>Comorbidity and its impact on 1,590 patients with COVID-19 in China: A Nationwide Analysis</t>
  </si>
  <si>
    <t>https://doi.org/10.1101/2020.02.25.20027664.</t>
  </si>
  <si>
    <t>Clinical Characteristics of Coronavirus Disease 2019 in China</t>
  </si>
  <si>
    <t>https://www.nejm.org/doi/full/10.1056/NEJMoa2002032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</si>
</sst>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1" x14ac:knownFonts="1">
    <font>
      <sz val="11"/>
      <color theme="1"/>
      <name val="Calibri"/>
      <family val="2"/>
      <scheme val="minor"/>
    </font>
    <font>
      <sz val="11"/>
      <color theme="1"/>
      <name val="Calibri"/>
      <family val="2"/>
      <scheme val="minor"/>
    </font>
    <font>
      <sz val="11"/>
      <color rgb="FF0070C0"/>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84">
    <xf numFmtId="0" fontId="0" fillId="0" borderId="0" xfId="0"/>
    <xf numFmtId="43" fontId="0" fillId="0" borderId="0" xfId="1" applyFont="1"/>
    <xf numFmtId="43" fontId="2" fillId="0" borderId="0" xfId="1" applyFont="1"/>
    <xf numFmtId="0" fontId="0" fillId="0" borderId="4" xfId="0" applyBorder="1"/>
    <xf numFmtId="0" fontId="0" fillId="0" borderId="0" xfId="0" applyBorder="1"/>
    <xf numFmtId="0" fontId="0" fillId="0" borderId="5" xfId="0" applyBorder="1"/>
    <xf numFmtId="43" fontId="0" fillId="0" borderId="4" xfId="1" applyFont="1" applyBorder="1"/>
    <xf numFmtId="43" fontId="0" fillId="0" borderId="0" xfId="1" applyFont="1" applyBorder="1"/>
    <xf numFmtId="43" fontId="0" fillId="0" borderId="5" xfId="1" applyFont="1" applyBorder="1"/>
    <xf numFmtId="0" fontId="0" fillId="0" borderId="6" xfId="0" applyBorder="1"/>
    <xf numFmtId="9" fontId="2" fillId="0" borderId="0" xfId="2" applyFont="1" applyBorder="1"/>
    <xf numFmtId="0" fontId="0" fillId="0" borderId="0" xfId="0" applyAlignment="1">
      <alignment horizontal="center" wrapText="1"/>
    </xf>
    <xf numFmtId="0" fontId="0" fillId="0" borderId="6" xfId="0" applyBorder="1" applyAlignment="1">
      <alignment horizontal="right" wrapText="1"/>
    </xf>
    <xf numFmtId="0" fontId="0" fillId="0" borderId="7" xfId="0" applyBorder="1" applyAlignment="1">
      <alignment horizontal="right" wrapText="1"/>
    </xf>
    <xf numFmtId="0" fontId="0" fillId="0" borderId="8" xfId="0" applyBorder="1" applyAlignment="1">
      <alignment horizontal="right" wrapText="1"/>
    </xf>
    <xf numFmtId="43" fontId="3" fillId="0" borderId="11" xfId="1" applyFont="1" applyBorder="1"/>
    <xf numFmtId="43" fontId="0" fillId="0" borderId="0" xfId="0" applyNumberFormat="1" applyBorder="1"/>
    <xf numFmtId="0" fontId="0" fillId="0" borderId="0" xfId="0" applyBorder="1" applyAlignment="1"/>
    <xf numFmtId="43" fontId="0" fillId="0" borderId="7" xfId="1" applyFont="1" applyBorder="1"/>
    <xf numFmtId="43" fontId="0" fillId="0" borderId="8" xfId="1" applyFont="1" applyBorder="1"/>
    <xf numFmtId="0" fontId="3" fillId="0" borderId="0" xfId="0" applyFont="1" applyBorder="1" applyAlignment="1">
      <alignment horizontal="center" wrapText="1"/>
    </xf>
    <xf numFmtId="43" fontId="3" fillId="0" borderId="0" xfId="1" applyFont="1" applyBorder="1"/>
    <xf numFmtId="164" fontId="3" fillId="0" borderId="11" xfId="2" applyNumberFormat="1" applyFont="1" applyBorder="1"/>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xf numFmtId="0" fontId="0" fillId="0" borderId="3" xfId="0" applyBorder="1" applyAlignment="1">
      <alignment wrapText="1"/>
    </xf>
    <xf numFmtId="0" fontId="0" fillId="0" borderId="5" xfId="0" applyBorder="1" applyAlignment="1">
      <alignment wrapText="1"/>
    </xf>
    <xf numFmtId="0" fontId="0" fillId="0" borderId="8" xfId="0" applyBorder="1" applyAlignment="1">
      <alignment wrapText="1"/>
    </xf>
    <xf numFmtId="0" fontId="3" fillId="0" borderId="0" xfId="0" applyFont="1"/>
    <xf numFmtId="0" fontId="0" fillId="0" borderId="12" xfId="0" applyBorder="1" applyAlignment="1">
      <alignment vertical="top" wrapText="1"/>
    </xf>
    <xf numFmtId="0" fontId="0" fillId="0" borderId="13" xfId="0" applyBorder="1"/>
    <xf numFmtId="0" fontId="0" fillId="0" borderId="14" xfId="0" applyBorder="1" applyAlignment="1">
      <alignment wrapText="1"/>
    </xf>
    <xf numFmtId="0" fontId="0" fillId="0" borderId="1" xfId="0" applyBorder="1" applyAlignment="1">
      <alignment vertical="top" wrapText="1"/>
    </xf>
    <xf numFmtId="0" fontId="0" fillId="0" borderId="2" xfId="0" applyBorder="1"/>
    <xf numFmtId="0" fontId="0" fillId="0" borderId="7" xfId="0" applyBorder="1"/>
    <xf numFmtId="0" fontId="4" fillId="0" borderId="0" xfId="0" quotePrefix="1" applyFont="1" applyBorder="1"/>
    <xf numFmtId="0" fontId="4" fillId="0" borderId="0" xfId="0" applyFont="1" applyBorder="1"/>
    <xf numFmtId="9" fontId="5" fillId="0" borderId="0" xfId="2" applyFont="1" applyBorder="1"/>
    <xf numFmtId="0" fontId="5" fillId="0" borderId="0" xfId="0" applyFont="1"/>
    <xf numFmtId="0" fontId="3" fillId="0" borderId="0" xfId="0" applyFont="1" applyBorder="1"/>
    <xf numFmtId="43" fontId="3" fillId="0" borderId="10" xfId="1" applyFont="1" applyBorder="1"/>
    <xf numFmtId="164" fontId="3" fillId="0" borderId="10" xfId="2" applyNumberFormat="1" applyFont="1" applyBorder="1"/>
    <xf numFmtId="0" fontId="6" fillId="2" borderId="1" xfId="0" applyFont="1" applyFill="1" applyBorder="1"/>
    <xf numFmtId="0" fontId="6" fillId="2" borderId="9" xfId="0" applyFont="1" applyFill="1" applyBorder="1"/>
    <xf numFmtId="43" fontId="6" fillId="2" borderId="9" xfId="1"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xf numFmtId="0" fontId="6" fillId="2" borderId="10" xfId="0" applyFont="1" applyFill="1" applyBorder="1" applyAlignment="1">
      <alignment horizontal="center"/>
    </xf>
    <xf numFmtId="0" fontId="6" fillId="2" borderId="15" xfId="0" applyFont="1" applyFill="1" applyBorder="1" applyAlignment="1">
      <alignment horizont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6" fillId="2" borderId="6" xfId="0" applyFont="1" applyFill="1" applyBorder="1" applyAlignment="1">
      <alignment horizontal="center"/>
    </xf>
    <xf numFmtId="0" fontId="3" fillId="0" borderId="0" xfId="0" applyFont="1" applyBorder="1" applyAlignment="1">
      <alignment horizontal="right"/>
    </xf>
    <xf numFmtId="2" fontId="2" fillId="0" borderId="0" xfId="1" applyNumberFormat="1" applyFont="1" applyBorder="1"/>
    <xf numFmtId="10" fontId="2" fillId="0" borderId="0" xfId="2" applyNumberFormat="1" applyFont="1" applyBorder="1"/>
    <xf numFmtId="0" fontId="7" fillId="0" borderId="0" xfId="0" applyFont="1"/>
    <xf numFmtId="0" fontId="8" fillId="0" borderId="0" xfId="0" applyFont="1"/>
    <xf numFmtId="43" fontId="3" fillId="0" borderId="9" xfId="1" applyFont="1" applyBorder="1"/>
    <xf numFmtId="0" fontId="0" fillId="0" borderId="0" xfId="0" applyProtection="1">
      <protection locked="0"/>
    </xf>
    <xf numFmtId="0" fontId="0" fillId="0" borderId="4" xfId="0" applyBorder="1" applyAlignment="1" applyProtection="1">
      <alignment horizontal="center"/>
      <protection locked="0"/>
    </xf>
    <xf numFmtId="0" fontId="0" fillId="0" borderId="4" xfId="0" applyBorder="1" applyProtection="1">
      <protection locked="0"/>
    </xf>
    <xf numFmtId="0" fontId="0" fillId="0" borderId="6" xfId="0" applyBorder="1" applyAlignment="1" applyProtection="1">
      <alignment horizontal="center"/>
      <protection locked="0"/>
    </xf>
    <xf numFmtId="0" fontId="0" fillId="0" borderId="6" xfId="0" applyBorder="1" applyProtection="1">
      <protection locked="0"/>
    </xf>
    <xf numFmtId="43" fontId="2" fillId="3" borderId="15" xfId="1" applyFont="1" applyFill="1" applyBorder="1" applyProtection="1">
      <protection locked="0"/>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6" fillId="2" borderId="2" xfId="0" applyFont="1" applyFill="1" applyBorder="1" applyAlignment="1">
      <alignment horizontal="center"/>
    </xf>
    <xf numFmtId="0" fontId="6" fillId="2" borderId="1" xfId="0" applyFont="1" applyFill="1" applyBorder="1" applyAlignment="1">
      <alignment horizontal="center" wrapText="1"/>
    </xf>
    <xf numFmtId="0" fontId="6" fillId="2" borderId="6" xfId="0" applyFont="1" applyFill="1" applyBorder="1" applyAlignment="1">
      <alignment horizontal="center" wrapText="1"/>
    </xf>
    <xf numFmtId="0" fontId="0" fillId="0" borderId="0" xfId="0" applyBorder="1" applyAlignment="1">
      <alignment horizontal="center"/>
    </xf>
    <xf numFmtId="0" fontId="0" fillId="0" borderId="0" xfId="0" applyAlignment="1">
      <alignment vertical="center"/>
    </xf>
    <xf numFmtId="0" fontId="10" fillId="0" borderId="0" xfId="0" applyFont="1" applyAlignment="1">
      <alignment vertical="center"/>
    </xf>
    <xf numFmtId="0" fontId="9" fillId="0" borderId="0" xfId="3"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ejm.org/doi/full/10.1056/NEJMoa2002032" TargetMode="External"/><Relationship Id="rId2" Type="http://schemas.openxmlformats.org/officeDocument/2006/relationships/hyperlink" Target="https://doi.org/10.1101/2020.02.25.20027664" TargetMode="External"/><Relationship Id="rId1" Type="http://schemas.openxmlformats.org/officeDocument/2006/relationships/hyperlink" Target="http://weekly.chinacdc.cn/en/article/id/e53946e2-c6c4-41e9-9a9b-fea8db1a8f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2B5E-DDB8-4F70-81CF-CFB6AA45200F}">
  <sheetPr>
    <pageSetUpPr fitToPage="1"/>
  </sheetPr>
  <dimension ref="A1:AB67"/>
  <sheetViews>
    <sheetView showGridLines="0" workbookViewId="0">
      <pane ySplit="15" topLeftCell="A65" activePane="bottomLeft" state="frozen"/>
      <selection pane="bottomLeft" activeCell="A64" sqref="A64"/>
    </sheetView>
  </sheetViews>
  <sheetFormatPr defaultColWidth="0" defaultRowHeight="14.4" zeroHeight="1" x14ac:dyDescent="0.3"/>
  <cols>
    <col min="1" max="1" width="8.88671875" customWidth="1"/>
    <col min="2" max="2" width="29.33203125" customWidth="1"/>
    <col min="3" max="5" width="8.88671875" customWidth="1"/>
    <col min="6" max="16" width="12.77734375" customWidth="1"/>
    <col min="17" max="17" width="11.77734375" customWidth="1"/>
    <col min="18" max="18" width="3.88671875" hidden="1" customWidth="1"/>
    <col min="19" max="20" width="8.77734375" hidden="1" customWidth="1"/>
    <col min="21" max="28" width="16.77734375" hidden="1" customWidth="1"/>
    <col min="29" max="16384" width="8.88671875" hidden="1"/>
  </cols>
  <sheetData>
    <row r="1" spans="1:28" s="64" customFormat="1" ht="18" x14ac:dyDescent="0.35">
      <c r="A1" s="63" t="s">
        <v>82</v>
      </c>
    </row>
    <row r="2" spans="1:28" x14ac:dyDescent="0.3"/>
    <row r="3" spans="1:28" x14ac:dyDescent="0.3">
      <c r="A3" s="35" t="s">
        <v>47</v>
      </c>
    </row>
    <row r="4" spans="1:28" x14ac:dyDescent="0.3">
      <c r="A4" t="s">
        <v>35</v>
      </c>
    </row>
    <row r="5" spans="1:28" x14ac:dyDescent="0.3"/>
    <row r="6" spans="1:28" x14ac:dyDescent="0.3">
      <c r="A6" t="s">
        <v>34</v>
      </c>
    </row>
    <row r="7" spans="1:28" x14ac:dyDescent="0.3">
      <c r="A7" t="s">
        <v>51</v>
      </c>
    </row>
    <row r="8" spans="1:28" x14ac:dyDescent="0.3">
      <c r="A8" t="s">
        <v>59</v>
      </c>
    </row>
    <row r="9" spans="1:28" x14ac:dyDescent="0.3">
      <c r="A9" t="s">
        <v>48</v>
      </c>
    </row>
    <row r="10" spans="1:28" x14ac:dyDescent="0.3">
      <c r="A10" t="s">
        <v>45</v>
      </c>
    </row>
    <row r="11" spans="1:28" x14ac:dyDescent="0.3">
      <c r="J11" s="66"/>
    </row>
    <row r="12" spans="1:28" x14ac:dyDescent="0.3">
      <c r="A12" t="s">
        <v>80</v>
      </c>
      <c r="C12" s="1"/>
      <c r="M12" t="s">
        <v>36</v>
      </c>
      <c r="O12" s="71">
        <v>1</v>
      </c>
    </row>
    <row r="13" spans="1:28" x14ac:dyDescent="0.3">
      <c r="C13" s="1"/>
    </row>
    <row r="14" spans="1:28" x14ac:dyDescent="0.3">
      <c r="A14" s="49"/>
      <c r="B14" s="50"/>
      <c r="C14" s="51"/>
      <c r="D14" s="52"/>
      <c r="E14" s="52"/>
      <c r="F14" s="77" t="s">
        <v>22</v>
      </c>
      <c r="G14" s="77"/>
      <c r="H14" s="77"/>
      <c r="I14" s="77"/>
      <c r="J14" s="77"/>
      <c r="K14" s="77"/>
      <c r="L14" s="77"/>
      <c r="M14" s="77"/>
      <c r="N14" s="72" t="s">
        <v>21</v>
      </c>
      <c r="O14" s="78" t="s">
        <v>36</v>
      </c>
      <c r="P14" s="72" t="s">
        <v>37</v>
      </c>
      <c r="Q14" s="20"/>
      <c r="R14" s="11"/>
      <c r="S14" s="74" t="s">
        <v>20</v>
      </c>
      <c r="T14" s="75"/>
      <c r="U14" s="75"/>
      <c r="V14" s="75"/>
      <c r="W14" s="75"/>
      <c r="X14" s="75"/>
      <c r="Y14" s="75"/>
      <c r="Z14" s="75"/>
      <c r="AA14" s="75"/>
      <c r="AB14" s="76"/>
    </row>
    <row r="15" spans="1:28" ht="43.2" customHeight="1" x14ac:dyDescent="0.3">
      <c r="A15" s="59" t="s">
        <v>18</v>
      </c>
      <c r="B15" s="53" t="s">
        <v>19</v>
      </c>
      <c r="C15" s="54" t="s">
        <v>11</v>
      </c>
      <c r="D15" s="54" t="s">
        <v>12</v>
      </c>
      <c r="E15" s="54" t="s">
        <v>29</v>
      </c>
      <c r="F15" s="55" t="s">
        <v>24</v>
      </c>
      <c r="G15" s="55" t="s">
        <v>9</v>
      </c>
      <c r="H15" s="55" t="s">
        <v>8</v>
      </c>
      <c r="I15" s="55" t="s">
        <v>40</v>
      </c>
      <c r="J15" s="55" t="s">
        <v>39</v>
      </c>
      <c r="K15" s="55" t="s">
        <v>26</v>
      </c>
      <c r="L15" s="55" t="s">
        <v>81</v>
      </c>
      <c r="M15" s="55" t="s">
        <v>38</v>
      </c>
      <c r="N15" s="73"/>
      <c r="O15" s="79"/>
      <c r="P15" s="73"/>
      <c r="Q15" s="20"/>
      <c r="R15" s="11"/>
      <c r="S15" s="12" t="s">
        <v>11</v>
      </c>
      <c r="T15" s="13" t="s">
        <v>29</v>
      </c>
      <c r="U15" s="13" t="str">
        <f t="shared" ref="U15:AB15" si="0">+F15</f>
        <v>COPD</v>
      </c>
      <c r="V15" s="13" t="str">
        <f t="shared" si="0"/>
        <v>Diabetes</v>
      </c>
      <c r="W15" s="13" t="str">
        <f t="shared" si="0"/>
        <v>Hypertension</v>
      </c>
      <c r="X15" s="13" t="str">
        <f t="shared" si="0"/>
        <v>Cardio- vascular Disease</v>
      </c>
      <c r="Y15" s="13" t="str">
        <f t="shared" si="0"/>
        <v>Cerebro- vascular Disease</v>
      </c>
      <c r="Z15" s="13" t="str">
        <f t="shared" si="0"/>
        <v>Malignancy</v>
      </c>
      <c r="AA15" s="13" t="str">
        <f t="shared" si="0"/>
        <v>Chronic Kidney Disease</v>
      </c>
      <c r="AB15" s="14" t="str">
        <f t="shared" si="0"/>
        <v>Immuno- deficiency</v>
      </c>
    </row>
    <row r="16" spans="1:28" x14ac:dyDescent="0.3">
      <c r="A16" s="67">
        <v>1</v>
      </c>
      <c r="B16" s="68"/>
      <c r="C16" s="67" t="s">
        <v>6</v>
      </c>
      <c r="D16" s="67" t="s">
        <v>15</v>
      </c>
      <c r="E16" s="67" t="s">
        <v>14</v>
      </c>
      <c r="F16" s="67" t="s">
        <v>14</v>
      </c>
      <c r="G16" s="67" t="s">
        <v>14</v>
      </c>
      <c r="H16" s="67" t="s">
        <v>14</v>
      </c>
      <c r="I16" s="67" t="s">
        <v>14</v>
      </c>
      <c r="J16" s="67" t="s">
        <v>14</v>
      </c>
      <c r="K16" s="67" t="s">
        <v>14</v>
      </c>
      <c r="L16" s="67" t="s">
        <v>14</v>
      </c>
      <c r="M16" s="67" t="s">
        <v>14</v>
      </c>
      <c r="N16" s="15">
        <f>PRODUCT(S16:T16)*(1)+MAX(0.35,PRODUCT(S16:T16))*SUM(U16:AB16)</f>
        <v>1</v>
      </c>
      <c r="O16" s="65">
        <f t="shared" ref="O16:O47" si="1">Country_Adjustment_Factor</f>
        <v>1</v>
      </c>
      <c r="P16" s="22">
        <f t="shared" ref="P16:P47" si="2">MIN(1,+N16*O16*Base_mortality_rate)</f>
        <v>4.2235811902308303E-2</v>
      </c>
      <c r="Q16" s="21"/>
      <c r="R16" s="1"/>
      <c r="S16" s="6">
        <f>VLOOKUP(C16,Assumptions!A$10:C$18,IF(D16="Male",2,3),FALSE)</f>
        <v>1</v>
      </c>
      <c r="T16" s="7">
        <f>IF(E16="Y",Assumptions!B$23,Assumptions!B$22)</f>
        <v>1</v>
      </c>
      <c r="U16" s="7">
        <f>IF(F16="Y",Assumptions!B$27,0)</f>
        <v>0</v>
      </c>
      <c r="V16" s="7">
        <f>IF(G16="Y",Assumptions!B$28,0)</f>
        <v>0</v>
      </c>
      <c r="W16" s="7">
        <f>IF(H16="Y",Assumptions!B$29,0)</f>
        <v>0</v>
      </c>
      <c r="X16" s="7">
        <f>IF(I16="Y",Assumptions!B$30,0)</f>
        <v>0</v>
      </c>
      <c r="Y16" s="7">
        <f>IF(J16="Y",Assumptions!B$31,0)</f>
        <v>0</v>
      </c>
      <c r="Z16" s="7">
        <f>IF(K16="Y",Assumptions!B$32,0)</f>
        <v>0</v>
      </c>
      <c r="AA16" s="7">
        <f>IF(L16="Y",Assumptions!B$33,)</f>
        <v>0</v>
      </c>
      <c r="AB16" s="8">
        <f>IF(M16="Y",Assumptions!B$34,0)</f>
        <v>0</v>
      </c>
    </row>
    <row r="17" spans="1:28" x14ac:dyDescent="0.3">
      <c r="A17" s="67">
        <f>+A16+1</f>
        <v>2</v>
      </c>
      <c r="B17" s="68"/>
      <c r="C17" s="67" t="s">
        <v>6</v>
      </c>
      <c r="D17" s="67" t="s">
        <v>15</v>
      </c>
      <c r="E17" s="67" t="s">
        <v>14</v>
      </c>
      <c r="F17" s="67" t="s">
        <v>14</v>
      </c>
      <c r="G17" s="67" t="s">
        <v>14</v>
      </c>
      <c r="H17" s="67" t="s">
        <v>14</v>
      </c>
      <c r="I17" s="67" t="s">
        <v>14</v>
      </c>
      <c r="J17" s="67" t="s">
        <v>14</v>
      </c>
      <c r="K17" s="67" t="s">
        <v>14</v>
      </c>
      <c r="L17" s="67" t="s">
        <v>14</v>
      </c>
      <c r="M17" s="67" t="s">
        <v>14</v>
      </c>
      <c r="N17" s="15">
        <f t="shared" ref="N17:N65" si="3">PRODUCT(S17:T17)*(1)+MAX(0.35,PRODUCT(S17:T17))*SUM(U17:AB17)</f>
        <v>1</v>
      </c>
      <c r="O17" s="15">
        <f t="shared" si="1"/>
        <v>1</v>
      </c>
      <c r="P17" s="22">
        <f t="shared" si="2"/>
        <v>4.2235811902308303E-2</v>
      </c>
      <c r="Q17" s="21"/>
      <c r="R17" s="1"/>
      <c r="S17" s="6">
        <f>VLOOKUP(C17,Assumptions!A$10:C$18,IF(D17="Male",2,3),FALSE)</f>
        <v>1</v>
      </c>
      <c r="T17" s="7">
        <f>IF(E17="Y",Assumptions!B$23,Assumptions!B$22)</f>
        <v>1</v>
      </c>
      <c r="U17" s="7">
        <f>IF(F17="Y",Assumptions!B$27,0)</f>
        <v>0</v>
      </c>
      <c r="V17" s="7">
        <f>IF(G17="Y",Assumptions!B$28,0)</f>
        <v>0</v>
      </c>
      <c r="W17" s="7">
        <f>IF(H17="Y",Assumptions!B$29,0)</f>
        <v>0</v>
      </c>
      <c r="X17" s="7">
        <f>IF(I17="Y",Assumptions!B$30,0)</f>
        <v>0</v>
      </c>
      <c r="Y17" s="7">
        <f>IF(J17="Y",Assumptions!B$31,0)</f>
        <v>0</v>
      </c>
      <c r="Z17" s="7">
        <f>IF(K17="Y",Assumptions!B$32,0)</f>
        <v>0</v>
      </c>
      <c r="AA17" s="7">
        <f>IF(L17="Y",Assumptions!B$33,)</f>
        <v>0</v>
      </c>
      <c r="AB17" s="8">
        <f>IF(M17="Y",Assumptions!B$34,0)</f>
        <v>0</v>
      </c>
    </row>
    <row r="18" spans="1:28" x14ac:dyDescent="0.3">
      <c r="A18" s="67">
        <f t="shared" ref="A18:A65" si="4">+A17+1</f>
        <v>3</v>
      </c>
      <c r="B18" s="68"/>
      <c r="C18" s="67" t="s">
        <v>6</v>
      </c>
      <c r="D18" s="67" t="s">
        <v>15</v>
      </c>
      <c r="E18" s="67" t="s">
        <v>14</v>
      </c>
      <c r="F18" s="67" t="s">
        <v>14</v>
      </c>
      <c r="G18" s="67" t="s">
        <v>14</v>
      </c>
      <c r="H18" s="67" t="s">
        <v>14</v>
      </c>
      <c r="I18" s="67" t="s">
        <v>14</v>
      </c>
      <c r="J18" s="67" t="s">
        <v>14</v>
      </c>
      <c r="K18" s="67" t="s">
        <v>14</v>
      </c>
      <c r="L18" s="67" t="s">
        <v>14</v>
      </c>
      <c r="M18" s="67" t="s">
        <v>14</v>
      </c>
      <c r="N18" s="15">
        <f t="shared" si="3"/>
        <v>1</v>
      </c>
      <c r="O18" s="15">
        <f t="shared" si="1"/>
        <v>1</v>
      </c>
      <c r="P18" s="22">
        <f t="shared" si="2"/>
        <v>4.2235811902308303E-2</v>
      </c>
      <c r="Q18" s="21"/>
      <c r="R18" s="1"/>
      <c r="S18" s="6">
        <f>VLOOKUP(C18,Assumptions!A$10:C$18,IF(D18="Male",2,3),FALSE)</f>
        <v>1</v>
      </c>
      <c r="T18" s="7">
        <f>IF(E18="Y",Assumptions!B$23,Assumptions!B$22)</f>
        <v>1</v>
      </c>
      <c r="U18" s="7">
        <f>IF(F18="Y",Assumptions!B$27,0)</f>
        <v>0</v>
      </c>
      <c r="V18" s="7">
        <f>IF(G18="Y",Assumptions!B$28,0)</f>
        <v>0</v>
      </c>
      <c r="W18" s="7">
        <f>IF(H18="Y",Assumptions!B$29,0)</f>
        <v>0</v>
      </c>
      <c r="X18" s="7">
        <f>IF(I18="Y",Assumptions!B$30,0)</f>
        <v>0</v>
      </c>
      <c r="Y18" s="7">
        <f>IF(J18="Y",Assumptions!B$31,0)</f>
        <v>0</v>
      </c>
      <c r="Z18" s="7">
        <f>IF(K18="Y",Assumptions!B$32,0)</f>
        <v>0</v>
      </c>
      <c r="AA18" s="7">
        <f>IF(L18="Y",Assumptions!B$33,)</f>
        <v>0</v>
      </c>
      <c r="AB18" s="8">
        <f>IF(M18="Y",Assumptions!B$34,0)</f>
        <v>0</v>
      </c>
    </row>
    <row r="19" spans="1:28" x14ac:dyDescent="0.3">
      <c r="A19" s="67">
        <f t="shared" si="4"/>
        <v>4</v>
      </c>
      <c r="B19" s="68"/>
      <c r="C19" s="67" t="s">
        <v>6</v>
      </c>
      <c r="D19" s="67" t="s">
        <v>15</v>
      </c>
      <c r="E19" s="67" t="s">
        <v>14</v>
      </c>
      <c r="F19" s="67" t="s">
        <v>14</v>
      </c>
      <c r="G19" s="67" t="s">
        <v>14</v>
      </c>
      <c r="H19" s="67" t="s">
        <v>14</v>
      </c>
      <c r="I19" s="67" t="s">
        <v>14</v>
      </c>
      <c r="J19" s="67" t="s">
        <v>14</v>
      </c>
      <c r="K19" s="67" t="s">
        <v>14</v>
      </c>
      <c r="L19" s="67" t="s">
        <v>14</v>
      </c>
      <c r="M19" s="67" t="s">
        <v>14</v>
      </c>
      <c r="N19" s="15">
        <f t="shared" si="3"/>
        <v>1</v>
      </c>
      <c r="O19" s="15">
        <f t="shared" si="1"/>
        <v>1</v>
      </c>
      <c r="P19" s="22">
        <f t="shared" si="2"/>
        <v>4.2235811902308303E-2</v>
      </c>
      <c r="Q19" s="21"/>
      <c r="R19" s="1"/>
      <c r="S19" s="6">
        <f>VLOOKUP(C19,Assumptions!A$10:C$18,IF(D19="Male",2,3),FALSE)</f>
        <v>1</v>
      </c>
      <c r="T19" s="7">
        <f>IF(E19="Y",Assumptions!B$23,Assumptions!B$22)</f>
        <v>1</v>
      </c>
      <c r="U19" s="7">
        <f>IF(F19="Y",Assumptions!B$27,0)</f>
        <v>0</v>
      </c>
      <c r="V19" s="7">
        <f>IF(G19="Y",Assumptions!B$28,0)</f>
        <v>0</v>
      </c>
      <c r="W19" s="7">
        <f>IF(H19="Y",Assumptions!B$29,0)</f>
        <v>0</v>
      </c>
      <c r="X19" s="7">
        <f>IF(I19="Y",Assumptions!B$30,0)</f>
        <v>0</v>
      </c>
      <c r="Y19" s="7">
        <f>IF(J19="Y",Assumptions!B$31,0)</f>
        <v>0</v>
      </c>
      <c r="Z19" s="7">
        <f>IF(K19="Y",Assumptions!B$32,0)</f>
        <v>0</v>
      </c>
      <c r="AA19" s="7">
        <f>IF(L19="Y",Assumptions!B$33,)</f>
        <v>0</v>
      </c>
      <c r="AB19" s="8">
        <f>IF(M19="Y",Assumptions!B$34,0)</f>
        <v>0</v>
      </c>
    </row>
    <row r="20" spans="1:28" x14ac:dyDescent="0.3">
      <c r="A20" s="67">
        <f t="shared" si="4"/>
        <v>5</v>
      </c>
      <c r="B20" s="68"/>
      <c r="C20" s="67" t="s">
        <v>6</v>
      </c>
      <c r="D20" s="67" t="s">
        <v>15</v>
      </c>
      <c r="E20" s="67" t="s">
        <v>14</v>
      </c>
      <c r="F20" s="67" t="s">
        <v>14</v>
      </c>
      <c r="G20" s="67" t="s">
        <v>14</v>
      </c>
      <c r="H20" s="67" t="s">
        <v>14</v>
      </c>
      <c r="I20" s="67" t="s">
        <v>14</v>
      </c>
      <c r="J20" s="67" t="s">
        <v>14</v>
      </c>
      <c r="K20" s="67" t="s">
        <v>14</v>
      </c>
      <c r="L20" s="67" t="s">
        <v>14</v>
      </c>
      <c r="M20" s="67" t="s">
        <v>14</v>
      </c>
      <c r="N20" s="15">
        <f t="shared" si="3"/>
        <v>1</v>
      </c>
      <c r="O20" s="15">
        <f t="shared" si="1"/>
        <v>1</v>
      </c>
      <c r="P20" s="22">
        <f t="shared" si="2"/>
        <v>4.2235811902308303E-2</v>
      </c>
      <c r="Q20" s="21"/>
      <c r="R20" s="1"/>
      <c r="S20" s="6">
        <f>VLOOKUP(C20,Assumptions!A$10:C$18,IF(D20="Male",2,3),FALSE)</f>
        <v>1</v>
      </c>
      <c r="T20" s="7">
        <f>IF(E20="Y",Assumptions!B$23,Assumptions!B$22)</f>
        <v>1</v>
      </c>
      <c r="U20" s="7">
        <f>IF(F20="Y",Assumptions!B$27,0)</f>
        <v>0</v>
      </c>
      <c r="V20" s="7">
        <f>IF(G20="Y",Assumptions!B$28,0)</f>
        <v>0</v>
      </c>
      <c r="W20" s="7">
        <f>IF(H20="Y",Assumptions!B$29,0)</f>
        <v>0</v>
      </c>
      <c r="X20" s="7">
        <f>IF(I20="Y",Assumptions!B$30,0)</f>
        <v>0</v>
      </c>
      <c r="Y20" s="7">
        <f>IF(J20="Y",Assumptions!B$31,0)</f>
        <v>0</v>
      </c>
      <c r="Z20" s="7">
        <f>IF(K20="Y",Assumptions!B$32,0)</f>
        <v>0</v>
      </c>
      <c r="AA20" s="7">
        <f>IF(L20="Y",Assumptions!B$33,)</f>
        <v>0</v>
      </c>
      <c r="AB20" s="8">
        <f>IF(M20="Y",Assumptions!B$34,0)</f>
        <v>0</v>
      </c>
    </row>
    <row r="21" spans="1:28" x14ac:dyDescent="0.3">
      <c r="A21" s="67">
        <f t="shared" si="4"/>
        <v>6</v>
      </c>
      <c r="B21" s="68"/>
      <c r="C21" s="67" t="s">
        <v>6</v>
      </c>
      <c r="D21" s="67" t="s">
        <v>15</v>
      </c>
      <c r="E21" s="67" t="s">
        <v>14</v>
      </c>
      <c r="F21" s="67" t="s">
        <v>14</v>
      </c>
      <c r="G21" s="67" t="s">
        <v>14</v>
      </c>
      <c r="H21" s="67" t="s">
        <v>14</v>
      </c>
      <c r="I21" s="67" t="s">
        <v>14</v>
      </c>
      <c r="J21" s="67" t="s">
        <v>14</v>
      </c>
      <c r="K21" s="67" t="s">
        <v>14</v>
      </c>
      <c r="L21" s="67" t="s">
        <v>14</v>
      </c>
      <c r="M21" s="67" t="s">
        <v>14</v>
      </c>
      <c r="N21" s="15">
        <f t="shared" si="3"/>
        <v>1</v>
      </c>
      <c r="O21" s="15">
        <f t="shared" si="1"/>
        <v>1</v>
      </c>
      <c r="P21" s="22">
        <f t="shared" si="2"/>
        <v>4.2235811902308303E-2</v>
      </c>
      <c r="Q21" s="21"/>
      <c r="R21" s="1"/>
      <c r="S21" s="6">
        <f>VLOOKUP(C21,Assumptions!A$10:C$18,IF(D21="Male",2,3),FALSE)</f>
        <v>1</v>
      </c>
      <c r="T21" s="7">
        <f>IF(E21="Y",Assumptions!B$23,Assumptions!B$22)</f>
        <v>1</v>
      </c>
      <c r="U21" s="7">
        <f>IF(F21="Y",Assumptions!B$27,0)</f>
        <v>0</v>
      </c>
      <c r="V21" s="7">
        <f>IF(G21="Y",Assumptions!B$28,0)</f>
        <v>0</v>
      </c>
      <c r="W21" s="7">
        <f>IF(H21="Y",Assumptions!B$29,0)</f>
        <v>0</v>
      </c>
      <c r="X21" s="7">
        <f>IF(I21="Y",Assumptions!B$30,0)</f>
        <v>0</v>
      </c>
      <c r="Y21" s="7">
        <f>IF(J21="Y",Assumptions!B$31,0)</f>
        <v>0</v>
      </c>
      <c r="Z21" s="7">
        <f>IF(K21="Y",Assumptions!B$32,0)</f>
        <v>0</v>
      </c>
      <c r="AA21" s="7">
        <f>IF(L21="Y",Assumptions!B$33,)</f>
        <v>0</v>
      </c>
      <c r="AB21" s="8">
        <f>IF(M21="Y",Assumptions!B$34,0)</f>
        <v>0</v>
      </c>
    </row>
    <row r="22" spans="1:28" x14ac:dyDescent="0.3">
      <c r="A22" s="67">
        <f t="shared" si="4"/>
        <v>7</v>
      </c>
      <c r="B22" s="68"/>
      <c r="C22" s="67" t="s">
        <v>6</v>
      </c>
      <c r="D22" s="67" t="s">
        <v>15</v>
      </c>
      <c r="E22" s="67" t="s">
        <v>14</v>
      </c>
      <c r="F22" s="67" t="s">
        <v>14</v>
      </c>
      <c r="G22" s="67" t="s">
        <v>14</v>
      </c>
      <c r="H22" s="67" t="s">
        <v>14</v>
      </c>
      <c r="I22" s="67" t="s">
        <v>14</v>
      </c>
      <c r="J22" s="67" t="s">
        <v>14</v>
      </c>
      <c r="K22" s="67" t="s">
        <v>14</v>
      </c>
      <c r="L22" s="67" t="s">
        <v>14</v>
      </c>
      <c r="M22" s="67" t="s">
        <v>14</v>
      </c>
      <c r="N22" s="15">
        <f t="shared" si="3"/>
        <v>1</v>
      </c>
      <c r="O22" s="15">
        <f t="shared" si="1"/>
        <v>1</v>
      </c>
      <c r="P22" s="22">
        <f t="shared" si="2"/>
        <v>4.2235811902308303E-2</v>
      </c>
      <c r="Q22" s="21"/>
      <c r="R22" s="1"/>
      <c r="S22" s="6">
        <f>VLOOKUP(C22,Assumptions!A$10:C$18,IF(D22="Male",2,3),FALSE)</f>
        <v>1</v>
      </c>
      <c r="T22" s="7">
        <f>IF(E22="Y",Assumptions!B$23,Assumptions!B$22)</f>
        <v>1</v>
      </c>
      <c r="U22" s="7">
        <f>IF(F22="Y",Assumptions!B$27,0)</f>
        <v>0</v>
      </c>
      <c r="V22" s="7">
        <f>IF(G22="Y",Assumptions!B$28,0)</f>
        <v>0</v>
      </c>
      <c r="W22" s="7">
        <f>IF(H22="Y",Assumptions!B$29,0)</f>
        <v>0</v>
      </c>
      <c r="X22" s="7">
        <f>IF(I22="Y",Assumptions!B$30,0)</f>
        <v>0</v>
      </c>
      <c r="Y22" s="7">
        <f>IF(J22="Y",Assumptions!B$31,0)</f>
        <v>0</v>
      </c>
      <c r="Z22" s="7">
        <f>IF(K22="Y",Assumptions!B$32,0)</f>
        <v>0</v>
      </c>
      <c r="AA22" s="7">
        <f>IF(L22="Y",Assumptions!B$33,)</f>
        <v>0</v>
      </c>
      <c r="AB22" s="8">
        <f>IF(M22="Y",Assumptions!B$34,0)</f>
        <v>0</v>
      </c>
    </row>
    <row r="23" spans="1:28" x14ac:dyDescent="0.3">
      <c r="A23" s="67">
        <f t="shared" si="4"/>
        <v>8</v>
      </c>
      <c r="B23" s="68"/>
      <c r="C23" s="67" t="s">
        <v>6</v>
      </c>
      <c r="D23" s="67" t="s">
        <v>15</v>
      </c>
      <c r="E23" s="67" t="s">
        <v>14</v>
      </c>
      <c r="F23" s="67" t="s">
        <v>14</v>
      </c>
      <c r="G23" s="67" t="s">
        <v>14</v>
      </c>
      <c r="H23" s="67" t="s">
        <v>14</v>
      </c>
      <c r="I23" s="67" t="s">
        <v>14</v>
      </c>
      <c r="J23" s="67" t="s">
        <v>14</v>
      </c>
      <c r="K23" s="67" t="s">
        <v>14</v>
      </c>
      <c r="L23" s="67" t="s">
        <v>14</v>
      </c>
      <c r="M23" s="67" t="s">
        <v>14</v>
      </c>
      <c r="N23" s="15">
        <f t="shared" si="3"/>
        <v>1</v>
      </c>
      <c r="O23" s="15">
        <f t="shared" si="1"/>
        <v>1</v>
      </c>
      <c r="P23" s="22">
        <f t="shared" si="2"/>
        <v>4.2235811902308303E-2</v>
      </c>
      <c r="Q23" s="21"/>
      <c r="R23" s="1"/>
      <c r="S23" s="6">
        <f>VLOOKUP(C23,Assumptions!A$10:C$18,IF(D23="Male",2,3),FALSE)</f>
        <v>1</v>
      </c>
      <c r="T23" s="7">
        <f>IF(E23="Y",Assumptions!B$23,Assumptions!B$22)</f>
        <v>1</v>
      </c>
      <c r="U23" s="7">
        <f>IF(F23="Y",Assumptions!B$27,0)</f>
        <v>0</v>
      </c>
      <c r="V23" s="7">
        <f>IF(G23="Y",Assumptions!B$28,0)</f>
        <v>0</v>
      </c>
      <c r="W23" s="7">
        <f>IF(H23="Y",Assumptions!B$29,0)</f>
        <v>0</v>
      </c>
      <c r="X23" s="7">
        <f>IF(I23="Y",Assumptions!B$30,0)</f>
        <v>0</v>
      </c>
      <c r="Y23" s="7">
        <f>IF(J23="Y",Assumptions!B$31,0)</f>
        <v>0</v>
      </c>
      <c r="Z23" s="7">
        <f>IF(K23="Y",Assumptions!B$32,0)</f>
        <v>0</v>
      </c>
      <c r="AA23" s="7">
        <f>IF(L23="Y",Assumptions!B$33,)</f>
        <v>0</v>
      </c>
      <c r="AB23" s="8">
        <f>IF(M23="Y",Assumptions!B$34,0)</f>
        <v>0</v>
      </c>
    </row>
    <row r="24" spans="1:28" x14ac:dyDescent="0.3">
      <c r="A24" s="67">
        <f t="shared" si="4"/>
        <v>9</v>
      </c>
      <c r="B24" s="68"/>
      <c r="C24" s="67" t="s">
        <v>6</v>
      </c>
      <c r="D24" s="67" t="s">
        <v>15</v>
      </c>
      <c r="E24" s="67" t="s">
        <v>14</v>
      </c>
      <c r="F24" s="67" t="s">
        <v>14</v>
      </c>
      <c r="G24" s="67" t="s">
        <v>14</v>
      </c>
      <c r="H24" s="67" t="s">
        <v>14</v>
      </c>
      <c r="I24" s="67" t="s">
        <v>14</v>
      </c>
      <c r="J24" s="67" t="s">
        <v>14</v>
      </c>
      <c r="K24" s="67" t="s">
        <v>14</v>
      </c>
      <c r="L24" s="67" t="s">
        <v>14</v>
      </c>
      <c r="M24" s="67" t="s">
        <v>14</v>
      </c>
      <c r="N24" s="15">
        <f t="shared" si="3"/>
        <v>1</v>
      </c>
      <c r="O24" s="15">
        <f t="shared" si="1"/>
        <v>1</v>
      </c>
      <c r="P24" s="22">
        <f t="shared" si="2"/>
        <v>4.2235811902308303E-2</v>
      </c>
      <c r="Q24" s="21"/>
      <c r="R24" s="1"/>
      <c r="S24" s="6">
        <f>VLOOKUP(C24,Assumptions!A$10:C$18,IF(D24="Male",2,3),FALSE)</f>
        <v>1</v>
      </c>
      <c r="T24" s="7">
        <f>IF(E24="Y",Assumptions!B$23,Assumptions!B$22)</f>
        <v>1</v>
      </c>
      <c r="U24" s="7">
        <f>IF(F24="Y",Assumptions!B$27,0)</f>
        <v>0</v>
      </c>
      <c r="V24" s="7">
        <f>IF(G24="Y",Assumptions!B$28,0)</f>
        <v>0</v>
      </c>
      <c r="W24" s="7">
        <f>IF(H24="Y",Assumptions!B$29,0)</f>
        <v>0</v>
      </c>
      <c r="X24" s="7">
        <f>IF(I24="Y",Assumptions!B$30,0)</f>
        <v>0</v>
      </c>
      <c r="Y24" s="7">
        <f>IF(J24="Y",Assumptions!B$31,0)</f>
        <v>0</v>
      </c>
      <c r="Z24" s="7">
        <f>IF(K24="Y",Assumptions!B$32,0)</f>
        <v>0</v>
      </c>
      <c r="AA24" s="7">
        <f>IF(L24="Y",Assumptions!B$33,)</f>
        <v>0</v>
      </c>
      <c r="AB24" s="8">
        <f>IF(M24="Y",Assumptions!B$34,0)</f>
        <v>0</v>
      </c>
    </row>
    <row r="25" spans="1:28" x14ac:dyDescent="0.3">
      <c r="A25" s="67">
        <f t="shared" si="4"/>
        <v>10</v>
      </c>
      <c r="B25" s="68"/>
      <c r="C25" s="67" t="s">
        <v>6</v>
      </c>
      <c r="D25" s="67" t="s">
        <v>15</v>
      </c>
      <c r="E25" s="67" t="s">
        <v>14</v>
      </c>
      <c r="F25" s="67" t="s">
        <v>14</v>
      </c>
      <c r="G25" s="67" t="s">
        <v>14</v>
      </c>
      <c r="H25" s="67" t="s">
        <v>14</v>
      </c>
      <c r="I25" s="67" t="s">
        <v>14</v>
      </c>
      <c r="J25" s="67" t="s">
        <v>14</v>
      </c>
      <c r="K25" s="67" t="s">
        <v>14</v>
      </c>
      <c r="L25" s="67" t="s">
        <v>14</v>
      </c>
      <c r="M25" s="67" t="s">
        <v>14</v>
      </c>
      <c r="N25" s="15">
        <f t="shared" si="3"/>
        <v>1</v>
      </c>
      <c r="O25" s="15">
        <f t="shared" si="1"/>
        <v>1</v>
      </c>
      <c r="P25" s="22">
        <f t="shared" si="2"/>
        <v>4.2235811902308303E-2</v>
      </c>
      <c r="Q25" s="21"/>
      <c r="R25" s="1"/>
      <c r="S25" s="6">
        <f>VLOOKUP(C25,Assumptions!A$10:C$18,IF(D25="Male",2,3),FALSE)</f>
        <v>1</v>
      </c>
      <c r="T25" s="7">
        <f>IF(E25="Y",Assumptions!B$23,Assumptions!B$22)</f>
        <v>1</v>
      </c>
      <c r="U25" s="7">
        <f>IF(F25="Y",Assumptions!B$27,0)</f>
        <v>0</v>
      </c>
      <c r="V25" s="7">
        <f>IF(G25="Y",Assumptions!B$28,0)</f>
        <v>0</v>
      </c>
      <c r="W25" s="7">
        <f>IF(H25="Y",Assumptions!B$29,0)</f>
        <v>0</v>
      </c>
      <c r="X25" s="7">
        <f>IF(I25="Y",Assumptions!B$30,0)</f>
        <v>0</v>
      </c>
      <c r="Y25" s="7">
        <f>IF(J25="Y",Assumptions!B$31,0)</f>
        <v>0</v>
      </c>
      <c r="Z25" s="7">
        <f>IF(K25="Y",Assumptions!B$32,0)</f>
        <v>0</v>
      </c>
      <c r="AA25" s="7">
        <f>IF(L25="Y",Assumptions!B$33,)</f>
        <v>0</v>
      </c>
      <c r="AB25" s="8">
        <f>IF(M25="Y",Assumptions!B$34,0)</f>
        <v>0</v>
      </c>
    </row>
    <row r="26" spans="1:28" x14ac:dyDescent="0.3">
      <c r="A26" s="67">
        <f t="shared" si="4"/>
        <v>11</v>
      </c>
      <c r="B26" s="68"/>
      <c r="C26" s="67" t="s">
        <v>6</v>
      </c>
      <c r="D26" s="67" t="s">
        <v>15</v>
      </c>
      <c r="E26" s="67" t="s">
        <v>14</v>
      </c>
      <c r="F26" s="67" t="s">
        <v>14</v>
      </c>
      <c r="G26" s="67" t="s">
        <v>14</v>
      </c>
      <c r="H26" s="67" t="s">
        <v>14</v>
      </c>
      <c r="I26" s="67" t="s">
        <v>14</v>
      </c>
      <c r="J26" s="67" t="s">
        <v>14</v>
      </c>
      <c r="K26" s="67" t="s">
        <v>14</v>
      </c>
      <c r="L26" s="67" t="s">
        <v>14</v>
      </c>
      <c r="M26" s="67" t="s">
        <v>14</v>
      </c>
      <c r="N26" s="15">
        <f t="shared" si="3"/>
        <v>1</v>
      </c>
      <c r="O26" s="15">
        <f t="shared" si="1"/>
        <v>1</v>
      </c>
      <c r="P26" s="22">
        <f t="shared" si="2"/>
        <v>4.2235811902308303E-2</v>
      </c>
      <c r="Q26" s="21"/>
      <c r="R26" s="1"/>
      <c r="S26" s="6">
        <f>VLOOKUP(C26,Assumptions!A$10:C$18,IF(D26="Male",2,3),FALSE)</f>
        <v>1</v>
      </c>
      <c r="T26" s="7">
        <f>IF(E26="Y",Assumptions!B$23,Assumptions!B$22)</f>
        <v>1</v>
      </c>
      <c r="U26" s="7">
        <f>IF(F26="Y",Assumptions!B$27,0)</f>
        <v>0</v>
      </c>
      <c r="V26" s="7">
        <f>IF(G26="Y",Assumptions!B$28,0)</f>
        <v>0</v>
      </c>
      <c r="W26" s="7">
        <f>IF(H26="Y",Assumptions!B$29,0)</f>
        <v>0</v>
      </c>
      <c r="X26" s="7">
        <f>IF(I26="Y",Assumptions!B$30,0)</f>
        <v>0</v>
      </c>
      <c r="Y26" s="7">
        <f>IF(J26="Y",Assumptions!B$31,0)</f>
        <v>0</v>
      </c>
      <c r="Z26" s="7">
        <f>IF(K26="Y",Assumptions!B$32,0)</f>
        <v>0</v>
      </c>
      <c r="AA26" s="7">
        <f>IF(L26="Y",Assumptions!B$33,)</f>
        <v>0</v>
      </c>
      <c r="AB26" s="8">
        <f>IF(M26="Y",Assumptions!B$34,0)</f>
        <v>0</v>
      </c>
    </row>
    <row r="27" spans="1:28" x14ac:dyDescent="0.3">
      <c r="A27" s="67">
        <f t="shared" si="4"/>
        <v>12</v>
      </c>
      <c r="B27" s="68"/>
      <c r="C27" s="67" t="s">
        <v>6</v>
      </c>
      <c r="D27" s="67" t="s">
        <v>15</v>
      </c>
      <c r="E27" s="67" t="s">
        <v>14</v>
      </c>
      <c r="F27" s="67" t="s">
        <v>14</v>
      </c>
      <c r="G27" s="67" t="s">
        <v>14</v>
      </c>
      <c r="H27" s="67" t="s">
        <v>14</v>
      </c>
      <c r="I27" s="67" t="s">
        <v>14</v>
      </c>
      <c r="J27" s="67" t="s">
        <v>14</v>
      </c>
      <c r="K27" s="67" t="s">
        <v>14</v>
      </c>
      <c r="L27" s="67" t="s">
        <v>14</v>
      </c>
      <c r="M27" s="67" t="s">
        <v>14</v>
      </c>
      <c r="N27" s="15">
        <f t="shared" si="3"/>
        <v>1</v>
      </c>
      <c r="O27" s="15">
        <f t="shared" si="1"/>
        <v>1</v>
      </c>
      <c r="P27" s="22">
        <f t="shared" si="2"/>
        <v>4.2235811902308303E-2</v>
      </c>
      <c r="Q27" s="21"/>
      <c r="R27" s="1"/>
      <c r="S27" s="6">
        <f>VLOOKUP(C27,Assumptions!A$10:C$18,IF(D27="Male",2,3),FALSE)</f>
        <v>1</v>
      </c>
      <c r="T27" s="7">
        <f>IF(E27="Y",Assumptions!B$23,Assumptions!B$22)</f>
        <v>1</v>
      </c>
      <c r="U27" s="7">
        <f>IF(F27="Y",Assumptions!B$27,0)</f>
        <v>0</v>
      </c>
      <c r="V27" s="7">
        <f>IF(G27="Y",Assumptions!B$28,0)</f>
        <v>0</v>
      </c>
      <c r="W27" s="7">
        <f>IF(H27="Y",Assumptions!B$29,0)</f>
        <v>0</v>
      </c>
      <c r="X27" s="7">
        <f>IF(I27="Y",Assumptions!B$30,0)</f>
        <v>0</v>
      </c>
      <c r="Y27" s="7">
        <f>IF(J27="Y",Assumptions!B$31,0)</f>
        <v>0</v>
      </c>
      <c r="Z27" s="7">
        <f>IF(K27="Y",Assumptions!B$32,0)</f>
        <v>0</v>
      </c>
      <c r="AA27" s="7">
        <f>IF(L27="Y",Assumptions!B$33,)</f>
        <v>0</v>
      </c>
      <c r="AB27" s="8">
        <f>IF(M27="Y",Assumptions!B$34,0)</f>
        <v>0</v>
      </c>
    </row>
    <row r="28" spans="1:28" x14ac:dyDescent="0.3">
      <c r="A28" s="67">
        <f t="shared" si="4"/>
        <v>13</v>
      </c>
      <c r="B28" s="68"/>
      <c r="C28" s="67" t="s">
        <v>6</v>
      </c>
      <c r="D28" s="67" t="s">
        <v>15</v>
      </c>
      <c r="E28" s="67" t="s">
        <v>14</v>
      </c>
      <c r="F28" s="67" t="s">
        <v>14</v>
      </c>
      <c r="G28" s="67" t="s">
        <v>14</v>
      </c>
      <c r="H28" s="67" t="s">
        <v>14</v>
      </c>
      <c r="I28" s="67" t="s">
        <v>14</v>
      </c>
      <c r="J28" s="67" t="s">
        <v>14</v>
      </c>
      <c r="K28" s="67" t="s">
        <v>14</v>
      </c>
      <c r="L28" s="67" t="s">
        <v>14</v>
      </c>
      <c r="M28" s="67" t="s">
        <v>14</v>
      </c>
      <c r="N28" s="15">
        <f t="shared" si="3"/>
        <v>1</v>
      </c>
      <c r="O28" s="15">
        <f t="shared" si="1"/>
        <v>1</v>
      </c>
      <c r="P28" s="22">
        <f t="shared" si="2"/>
        <v>4.2235811902308303E-2</v>
      </c>
      <c r="Q28" s="21"/>
      <c r="R28" s="1"/>
      <c r="S28" s="6">
        <f>VLOOKUP(C28,Assumptions!A$10:C$18,IF(D28="Male",2,3),FALSE)</f>
        <v>1</v>
      </c>
      <c r="T28" s="7">
        <f>IF(E28="Y",Assumptions!B$23,Assumptions!B$22)</f>
        <v>1</v>
      </c>
      <c r="U28" s="7">
        <f>IF(F28="Y",Assumptions!B$27,0)</f>
        <v>0</v>
      </c>
      <c r="V28" s="7">
        <f>IF(G28="Y",Assumptions!B$28,0)</f>
        <v>0</v>
      </c>
      <c r="W28" s="7">
        <f>IF(H28="Y",Assumptions!B$29,0)</f>
        <v>0</v>
      </c>
      <c r="X28" s="7">
        <f>IF(I28="Y",Assumptions!B$30,0)</f>
        <v>0</v>
      </c>
      <c r="Y28" s="7">
        <f>IF(J28="Y",Assumptions!B$31,0)</f>
        <v>0</v>
      </c>
      <c r="Z28" s="7">
        <f>IF(K28="Y",Assumptions!B$32,0)</f>
        <v>0</v>
      </c>
      <c r="AA28" s="7">
        <f>IF(L28="Y",Assumptions!B$33,)</f>
        <v>0</v>
      </c>
      <c r="AB28" s="8">
        <f>IF(M28="Y",Assumptions!B$34,0)</f>
        <v>0</v>
      </c>
    </row>
    <row r="29" spans="1:28" x14ac:dyDescent="0.3">
      <c r="A29" s="67">
        <f t="shared" si="4"/>
        <v>14</v>
      </c>
      <c r="B29" s="68"/>
      <c r="C29" s="67" t="s">
        <v>6</v>
      </c>
      <c r="D29" s="67" t="s">
        <v>15</v>
      </c>
      <c r="E29" s="67" t="s">
        <v>14</v>
      </c>
      <c r="F29" s="67" t="s">
        <v>14</v>
      </c>
      <c r="G29" s="67" t="s">
        <v>14</v>
      </c>
      <c r="H29" s="67" t="s">
        <v>14</v>
      </c>
      <c r="I29" s="67" t="s">
        <v>14</v>
      </c>
      <c r="J29" s="67" t="s">
        <v>14</v>
      </c>
      <c r="K29" s="67" t="s">
        <v>14</v>
      </c>
      <c r="L29" s="67" t="s">
        <v>14</v>
      </c>
      <c r="M29" s="67" t="s">
        <v>14</v>
      </c>
      <c r="N29" s="15">
        <f t="shared" si="3"/>
        <v>1</v>
      </c>
      <c r="O29" s="15">
        <f t="shared" si="1"/>
        <v>1</v>
      </c>
      <c r="P29" s="22">
        <f t="shared" si="2"/>
        <v>4.2235811902308303E-2</v>
      </c>
      <c r="Q29" s="21"/>
      <c r="R29" s="1"/>
      <c r="S29" s="6">
        <f>VLOOKUP(C29,Assumptions!A$10:C$18,IF(D29="Male",2,3),FALSE)</f>
        <v>1</v>
      </c>
      <c r="T29" s="7">
        <f>IF(E29="Y",Assumptions!B$23,Assumptions!B$22)</f>
        <v>1</v>
      </c>
      <c r="U29" s="7">
        <f>IF(F29="Y",Assumptions!B$27,0)</f>
        <v>0</v>
      </c>
      <c r="V29" s="7">
        <f>IF(G29="Y",Assumptions!B$28,0)</f>
        <v>0</v>
      </c>
      <c r="W29" s="7">
        <f>IF(H29="Y",Assumptions!B$29,0)</f>
        <v>0</v>
      </c>
      <c r="X29" s="7">
        <f>IF(I29="Y",Assumptions!B$30,0)</f>
        <v>0</v>
      </c>
      <c r="Y29" s="7">
        <f>IF(J29="Y",Assumptions!B$31,0)</f>
        <v>0</v>
      </c>
      <c r="Z29" s="7">
        <f>IF(K29="Y",Assumptions!B$32,0)</f>
        <v>0</v>
      </c>
      <c r="AA29" s="7">
        <f>IF(L29="Y",Assumptions!B$33,)</f>
        <v>0</v>
      </c>
      <c r="AB29" s="8">
        <f>IF(M29="Y",Assumptions!B$34,0)</f>
        <v>0</v>
      </c>
    </row>
    <row r="30" spans="1:28" x14ac:dyDescent="0.3">
      <c r="A30" s="67">
        <f t="shared" si="4"/>
        <v>15</v>
      </c>
      <c r="B30" s="68"/>
      <c r="C30" s="67" t="s">
        <v>6</v>
      </c>
      <c r="D30" s="67" t="s">
        <v>15</v>
      </c>
      <c r="E30" s="67" t="s">
        <v>14</v>
      </c>
      <c r="F30" s="67" t="s">
        <v>14</v>
      </c>
      <c r="G30" s="67" t="s">
        <v>14</v>
      </c>
      <c r="H30" s="67" t="s">
        <v>14</v>
      </c>
      <c r="I30" s="67" t="s">
        <v>14</v>
      </c>
      <c r="J30" s="67" t="s">
        <v>14</v>
      </c>
      <c r="K30" s="67" t="s">
        <v>14</v>
      </c>
      <c r="L30" s="67" t="s">
        <v>14</v>
      </c>
      <c r="M30" s="67" t="s">
        <v>14</v>
      </c>
      <c r="N30" s="15">
        <f t="shared" si="3"/>
        <v>1</v>
      </c>
      <c r="O30" s="15">
        <f t="shared" si="1"/>
        <v>1</v>
      </c>
      <c r="P30" s="22">
        <f t="shared" si="2"/>
        <v>4.2235811902308303E-2</v>
      </c>
      <c r="Q30" s="21"/>
      <c r="R30" s="1"/>
      <c r="S30" s="6">
        <f>VLOOKUP(C30,Assumptions!A$10:C$18,IF(D30="Male",2,3),FALSE)</f>
        <v>1</v>
      </c>
      <c r="T30" s="7">
        <f>IF(E30="Y",Assumptions!B$23,Assumptions!B$22)</f>
        <v>1</v>
      </c>
      <c r="U30" s="7">
        <f>IF(F30="Y",Assumptions!B$27,0)</f>
        <v>0</v>
      </c>
      <c r="V30" s="7">
        <f>IF(G30="Y",Assumptions!B$28,0)</f>
        <v>0</v>
      </c>
      <c r="W30" s="7">
        <f>IF(H30="Y",Assumptions!B$29,0)</f>
        <v>0</v>
      </c>
      <c r="X30" s="7">
        <f>IF(I30="Y",Assumptions!B$30,0)</f>
        <v>0</v>
      </c>
      <c r="Y30" s="7">
        <f>IF(J30="Y",Assumptions!B$31,0)</f>
        <v>0</v>
      </c>
      <c r="Z30" s="7">
        <f>IF(K30="Y",Assumptions!B$32,0)</f>
        <v>0</v>
      </c>
      <c r="AA30" s="7">
        <f>IF(L30="Y",Assumptions!B$33,)</f>
        <v>0</v>
      </c>
      <c r="AB30" s="8">
        <f>IF(M30="Y",Assumptions!B$34,0)</f>
        <v>0</v>
      </c>
    </row>
    <row r="31" spans="1:28" x14ac:dyDescent="0.3">
      <c r="A31" s="67">
        <f t="shared" si="4"/>
        <v>16</v>
      </c>
      <c r="B31" s="68"/>
      <c r="C31" s="67" t="s">
        <v>6</v>
      </c>
      <c r="D31" s="67" t="s">
        <v>15</v>
      </c>
      <c r="E31" s="67" t="s">
        <v>14</v>
      </c>
      <c r="F31" s="67" t="s">
        <v>14</v>
      </c>
      <c r="G31" s="67" t="s">
        <v>14</v>
      </c>
      <c r="H31" s="67" t="s">
        <v>14</v>
      </c>
      <c r="I31" s="67" t="s">
        <v>14</v>
      </c>
      <c r="J31" s="67" t="s">
        <v>14</v>
      </c>
      <c r="K31" s="67" t="s">
        <v>14</v>
      </c>
      <c r="L31" s="67" t="s">
        <v>14</v>
      </c>
      <c r="M31" s="67" t="s">
        <v>14</v>
      </c>
      <c r="N31" s="15">
        <f t="shared" si="3"/>
        <v>1</v>
      </c>
      <c r="O31" s="15">
        <f t="shared" si="1"/>
        <v>1</v>
      </c>
      <c r="P31" s="22">
        <f t="shared" si="2"/>
        <v>4.2235811902308303E-2</v>
      </c>
      <c r="Q31" s="21"/>
      <c r="R31" s="1"/>
      <c r="S31" s="6">
        <f>VLOOKUP(C31,Assumptions!A$10:C$18,IF(D31="Male",2,3),FALSE)</f>
        <v>1</v>
      </c>
      <c r="T31" s="7">
        <f>IF(E31="Y",Assumptions!B$23,Assumptions!B$22)</f>
        <v>1</v>
      </c>
      <c r="U31" s="7">
        <f>IF(F31="Y",Assumptions!B$27,0)</f>
        <v>0</v>
      </c>
      <c r="V31" s="7">
        <f>IF(G31="Y",Assumptions!B$28,0)</f>
        <v>0</v>
      </c>
      <c r="W31" s="7">
        <f>IF(H31="Y",Assumptions!B$29,0)</f>
        <v>0</v>
      </c>
      <c r="X31" s="7">
        <f>IF(I31="Y",Assumptions!B$30,0)</f>
        <v>0</v>
      </c>
      <c r="Y31" s="7">
        <f>IF(J31="Y",Assumptions!B$31,0)</f>
        <v>0</v>
      </c>
      <c r="Z31" s="7">
        <f>IF(K31="Y",Assumptions!B$32,0)</f>
        <v>0</v>
      </c>
      <c r="AA31" s="7">
        <f>IF(L31="Y",Assumptions!B$33,)</f>
        <v>0</v>
      </c>
      <c r="AB31" s="8">
        <f>IF(M31="Y",Assumptions!B$34,0)</f>
        <v>0</v>
      </c>
    </row>
    <row r="32" spans="1:28" x14ac:dyDescent="0.3">
      <c r="A32" s="67">
        <f t="shared" si="4"/>
        <v>17</v>
      </c>
      <c r="B32" s="68"/>
      <c r="C32" s="67" t="s">
        <v>6</v>
      </c>
      <c r="D32" s="67" t="s">
        <v>15</v>
      </c>
      <c r="E32" s="67" t="s">
        <v>14</v>
      </c>
      <c r="F32" s="67" t="s">
        <v>14</v>
      </c>
      <c r="G32" s="67" t="s">
        <v>14</v>
      </c>
      <c r="H32" s="67" t="s">
        <v>14</v>
      </c>
      <c r="I32" s="67" t="s">
        <v>14</v>
      </c>
      <c r="J32" s="67" t="s">
        <v>14</v>
      </c>
      <c r="K32" s="67" t="s">
        <v>14</v>
      </c>
      <c r="L32" s="67" t="s">
        <v>14</v>
      </c>
      <c r="M32" s="67" t="s">
        <v>14</v>
      </c>
      <c r="N32" s="15">
        <f t="shared" si="3"/>
        <v>1</v>
      </c>
      <c r="O32" s="15">
        <f t="shared" si="1"/>
        <v>1</v>
      </c>
      <c r="P32" s="22">
        <f t="shared" si="2"/>
        <v>4.2235811902308303E-2</v>
      </c>
      <c r="Q32" s="21"/>
      <c r="R32" s="1"/>
      <c r="S32" s="6">
        <f>VLOOKUP(C32,Assumptions!A$10:C$18,IF(D32="Male",2,3),FALSE)</f>
        <v>1</v>
      </c>
      <c r="T32" s="7">
        <f>IF(E32="Y",Assumptions!B$23,Assumptions!B$22)</f>
        <v>1</v>
      </c>
      <c r="U32" s="7">
        <f>IF(F32="Y",Assumptions!B$27,0)</f>
        <v>0</v>
      </c>
      <c r="V32" s="7">
        <f>IF(G32="Y",Assumptions!B$28,0)</f>
        <v>0</v>
      </c>
      <c r="W32" s="7">
        <f>IF(H32="Y",Assumptions!B$29,0)</f>
        <v>0</v>
      </c>
      <c r="X32" s="7">
        <f>IF(I32="Y",Assumptions!B$30,0)</f>
        <v>0</v>
      </c>
      <c r="Y32" s="7">
        <f>IF(J32="Y",Assumptions!B$31,0)</f>
        <v>0</v>
      </c>
      <c r="Z32" s="7">
        <f>IF(K32="Y",Assumptions!B$32,0)</f>
        <v>0</v>
      </c>
      <c r="AA32" s="7">
        <f>IF(L32="Y",Assumptions!B$33,)</f>
        <v>0</v>
      </c>
      <c r="AB32" s="8">
        <f>IF(M32="Y",Assumptions!B$34,0)</f>
        <v>0</v>
      </c>
    </row>
    <row r="33" spans="1:28" x14ac:dyDescent="0.3">
      <c r="A33" s="67">
        <f t="shared" si="4"/>
        <v>18</v>
      </c>
      <c r="B33" s="68"/>
      <c r="C33" s="67" t="s">
        <v>6</v>
      </c>
      <c r="D33" s="67" t="s">
        <v>15</v>
      </c>
      <c r="E33" s="67" t="s">
        <v>14</v>
      </c>
      <c r="F33" s="67" t="s">
        <v>14</v>
      </c>
      <c r="G33" s="67" t="s">
        <v>14</v>
      </c>
      <c r="H33" s="67" t="s">
        <v>14</v>
      </c>
      <c r="I33" s="67" t="s">
        <v>14</v>
      </c>
      <c r="J33" s="67" t="s">
        <v>14</v>
      </c>
      <c r="K33" s="67" t="s">
        <v>14</v>
      </c>
      <c r="L33" s="67" t="s">
        <v>14</v>
      </c>
      <c r="M33" s="67" t="s">
        <v>14</v>
      </c>
      <c r="N33" s="15">
        <f t="shared" si="3"/>
        <v>1</v>
      </c>
      <c r="O33" s="15">
        <f t="shared" si="1"/>
        <v>1</v>
      </c>
      <c r="P33" s="22">
        <f t="shared" si="2"/>
        <v>4.2235811902308303E-2</v>
      </c>
      <c r="Q33" s="21"/>
      <c r="R33" s="1"/>
      <c r="S33" s="6">
        <f>VLOOKUP(C33,Assumptions!A$10:C$18,IF(D33="Male",2,3),FALSE)</f>
        <v>1</v>
      </c>
      <c r="T33" s="7">
        <f>IF(E33="Y",Assumptions!B$23,Assumptions!B$22)</f>
        <v>1</v>
      </c>
      <c r="U33" s="7">
        <f>IF(F33="Y",Assumptions!B$27,0)</f>
        <v>0</v>
      </c>
      <c r="V33" s="7">
        <f>IF(G33="Y",Assumptions!B$28,0)</f>
        <v>0</v>
      </c>
      <c r="W33" s="7">
        <f>IF(H33="Y",Assumptions!B$29,0)</f>
        <v>0</v>
      </c>
      <c r="X33" s="7">
        <f>IF(I33="Y",Assumptions!B$30,0)</f>
        <v>0</v>
      </c>
      <c r="Y33" s="7">
        <f>IF(J33="Y",Assumptions!B$31,0)</f>
        <v>0</v>
      </c>
      <c r="Z33" s="7">
        <f>IF(K33="Y",Assumptions!B$32,0)</f>
        <v>0</v>
      </c>
      <c r="AA33" s="7">
        <f>IF(L33="Y",Assumptions!B$33,)</f>
        <v>0</v>
      </c>
      <c r="AB33" s="8">
        <f>IF(M33="Y",Assumptions!B$34,0)</f>
        <v>0</v>
      </c>
    </row>
    <row r="34" spans="1:28" x14ac:dyDescent="0.3">
      <c r="A34" s="67">
        <f t="shared" si="4"/>
        <v>19</v>
      </c>
      <c r="B34" s="68"/>
      <c r="C34" s="67" t="s">
        <v>6</v>
      </c>
      <c r="D34" s="67" t="s">
        <v>15</v>
      </c>
      <c r="E34" s="67" t="s">
        <v>14</v>
      </c>
      <c r="F34" s="67" t="s">
        <v>14</v>
      </c>
      <c r="G34" s="67" t="s">
        <v>14</v>
      </c>
      <c r="H34" s="67" t="s">
        <v>14</v>
      </c>
      <c r="I34" s="67" t="s">
        <v>14</v>
      </c>
      <c r="J34" s="67" t="s">
        <v>14</v>
      </c>
      <c r="K34" s="67" t="s">
        <v>14</v>
      </c>
      <c r="L34" s="67" t="s">
        <v>14</v>
      </c>
      <c r="M34" s="67" t="s">
        <v>14</v>
      </c>
      <c r="N34" s="15">
        <f t="shared" si="3"/>
        <v>1</v>
      </c>
      <c r="O34" s="15">
        <f t="shared" si="1"/>
        <v>1</v>
      </c>
      <c r="P34" s="22">
        <f t="shared" si="2"/>
        <v>4.2235811902308303E-2</v>
      </c>
      <c r="Q34" s="21"/>
      <c r="R34" s="1"/>
      <c r="S34" s="6">
        <f>VLOOKUP(C34,Assumptions!A$10:C$18,IF(D34="Male",2,3),FALSE)</f>
        <v>1</v>
      </c>
      <c r="T34" s="7">
        <f>IF(E34="Y",Assumptions!B$23,Assumptions!B$22)</f>
        <v>1</v>
      </c>
      <c r="U34" s="7">
        <f>IF(F34="Y",Assumptions!B$27,0)</f>
        <v>0</v>
      </c>
      <c r="V34" s="7">
        <f>IF(G34="Y",Assumptions!B$28,0)</f>
        <v>0</v>
      </c>
      <c r="W34" s="7">
        <f>IF(H34="Y",Assumptions!B$29,0)</f>
        <v>0</v>
      </c>
      <c r="X34" s="7">
        <f>IF(I34="Y",Assumptions!B$30,0)</f>
        <v>0</v>
      </c>
      <c r="Y34" s="7">
        <f>IF(J34="Y",Assumptions!B$31,0)</f>
        <v>0</v>
      </c>
      <c r="Z34" s="7">
        <f>IF(K34="Y",Assumptions!B$32,0)</f>
        <v>0</v>
      </c>
      <c r="AA34" s="7">
        <f>IF(L34="Y",Assumptions!B$33,)</f>
        <v>0</v>
      </c>
      <c r="AB34" s="8">
        <f>IF(M34="Y",Assumptions!B$34,0)</f>
        <v>0</v>
      </c>
    </row>
    <row r="35" spans="1:28" x14ac:dyDescent="0.3">
      <c r="A35" s="67">
        <f t="shared" si="4"/>
        <v>20</v>
      </c>
      <c r="B35" s="68"/>
      <c r="C35" s="67" t="s">
        <v>6</v>
      </c>
      <c r="D35" s="67" t="s">
        <v>15</v>
      </c>
      <c r="E35" s="67" t="s">
        <v>14</v>
      </c>
      <c r="F35" s="67" t="s">
        <v>14</v>
      </c>
      <c r="G35" s="67" t="s">
        <v>14</v>
      </c>
      <c r="H35" s="67" t="s">
        <v>14</v>
      </c>
      <c r="I35" s="67" t="s">
        <v>14</v>
      </c>
      <c r="J35" s="67" t="s">
        <v>14</v>
      </c>
      <c r="K35" s="67" t="s">
        <v>14</v>
      </c>
      <c r="L35" s="67" t="s">
        <v>14</v>
      </c>
      <c r="M35" s="67" t="s">
        <v>14</v>
      </c>
      <c r="N35" s="15">
        <f t="shared" si="3"/>
        <v>1</v>
      </c>
      <c r="O35" s="15">
        <f t="shared" si="1"/>
        <v>1</v>
      </c>
      <c r="P35" s="22">
        <f t="shared" si="2"/>
        <v>4.2235811902308303E-2</v>
      </c>
      <c r="Q35" s="21"/>
      <c r="R35" s="1"/>
      <c r="S35" s="6">
        <f>VLOOKUP(C35,Assumptions!A$10:C$18,IF(D35="Male",2,3),FALSE)</f>
        <v>1</v>
      </c>
      <c r="T35" s="7">
        <f>IF(E35="Y",Assumptions!B$23,Assumptions!B$22)</f>
        <v>1</v>
      </c>
      <c r="U35" s="7">
        <f>IF(F35="Y",Assumptions!B$27,0)</f>
        <v>0</v>
      </c>
      <c r="V35" s="7">
        <f>IF(G35="Y",Assumptions!B$28,0)</f>
        <v>0</v>
      </c>
      <c r="W35" s="7">
        <f>IF(H35="Y",Assumptions!B$29,0)</f>
        <v>0</v>
      </c>
      <c r="X35" s="7">
        <f>IF(I35="Y",Assumptions!B$30,0)</f>
        <v>0</v>
      </c>
      <c r="Y35" s="7">
        <f>IF(J35="Y",Assumptions!B$31,0)</f>
        <v>0</v>
      </c>
      <c r="Z35" s="7">
        <f>IF(K35="Y",Assumptions!B$32,0)</f>
        <v>0</v>
      </c>
      <c r="AA35" s="7">
        <f>IF(L35="Y",Assumptions!B$33,)</f>
        <v>0</v>
      </c>
      <c r="AB35" s="8">
        <f>IF(M35="Y",Assumptions!B$34,0)</f>
        <v>0</v>
      </c>
    </row>
    <row r="36" spans="1:28" x14ac:dyDescent="0.3">
      <c r="A36" s="67">
        <f t="shared" si="4"/>
        <v>21</v>
      </c>
      <c r="B36" s="68"/>
      <c r="C36" s="67" t="s">
        <v>6</v>
      </c>
      <c r="D36" s="67" t="s">
        <v>15</v>
      </c>
      <c r="E36" s="67" t="s">
        <v>14</v>
      </c>
      <c r="F36" s="67" t="s">
        <v>14</v>
      </c>
      <c r="G36" s="67" t="s">
        <v>14</v>
      </c>
      <c r="H36" s="67" t="s">
        <v>14</v>
      </c>
      <c r="I36" s="67" t="s">
        <v>14</v>
      </c>
      <c r="J36" s="67" t="s">
        <v>14</v>
      </c>
      <c r="K36" s="67" t="s">
        <v>14</v>
      </c>
      <c r="L36" s="67" t="s">
        <v>14</v>
      </c>
      <c r="M36" s="67" t="s">
        <v>14</v>
      </c>
      <c r="N36" s="15">
        <f t="shared" si="3"/>
        <v>1</v>
      </c>
      <c r="O36" s="15">
        <f t="shared" si="1"/>
        <v>1</v>
      </c>
      <c r="P36" s="22">
        <f t="shared" si="2"/>
        <v>4.2235811902308303E-2</v>
      </c>
      <c r="Q36" s="21"/>
      <c r="R36" s="1"/>
      <c r="S36" s="6">
        <f>VLOOKUP(C36,Assumptions!A$10:C$18,IF(D36="Male",2,3),FALSE)</f>
        <v>1</v>
      </c>
      <c r="T36" s="7">
        <f>IF(E36="Y",Assumptions!B$23,Assumptions!B$22)</f>
        <v>1</v>
      </c>
      <c r="U36" s="7">
        <f>IF(F36="Y",Assumptions!B$27,0)</f>
        <v>0</v>
      </c>
      <c r="V36" s="7">
        <f>IF(G36="Y",Assumptions!B$28,0)</f>
        <v>0</v>
      </c>
      <c r="W36" s="7">
        <f>IF(H36="Y",Assumptions!B$29,0)</f>
        <v>0</v>
      </c>
      <c r="X36" s="7">
        <f>IF(I36="Y",Assumptions!B$30,0)</f>
        <v>0</v>
      </c>
      <c r="Y36" s="7">
        <f>IF(J36="Y",Assumptions!B$31,0)</f>
        <v>0</v>
      </c>
      <c r="Z36" s="7">
        <f>IF(K36="Y",Assumptions!B$32,0)</f>
        <v>0</v>
      </c>
      <c r="AA36" s="7">
        <f>IF(L36="Y",Assumptions!B$33,)</f>
        <v>0</v>
      </c>
      <c r="AB36" s="8">
        <f>IF(M36="Y",Assumptions!B$34,0)</f>
        <v>0</v>
      </c>
    </row>
    <row r="37" spans="1:28" x14ac:dyDescent="0.3">
      <c r="A37" s="67">
        <f t="shared" si="4"/>
        <v>22</v>
      </c>
      <c r="B37" s="68"/>
      <c r="C37" s="67" t="s">
        <v>6</v>
      </c>
      <c r="D37" s="67" t="s">
        <v>15</v>
      </c>
      <c r="E37" s="67" t="s">
        <v>14</v>
      </c>
      <c r="F37" s="67" t="s">
        <v>14</v>
      </c>
      <c r="G37" s="67" t="s">
        <v>14</v>
      </c>
      <c r="H37" s="67" t="s">
        <v>14</v>
      </c>
      <c r="I37" s="67" t="s">
        <v>14</v>
      </c>
      <c r="J37" s="67" t="s">
        <v>14</v>
      </c>
      <c r="K37" s="67" t="s">
        <v>14</v>
      </c>
      <c r="L37" s="67" t="s">
        <v>14</v>
      </c>
      <c r="M37" s="67" t="s">
        <v>14</v>
      </c>
      <c r="N37" s="15">
        <f t="shared" si="3"/>
        <v>1</v>
      </c>
      <c r="O37" s="15">
        <f t="shared" si="1"/>
        <v>1</v>
      </c>
      <c r="P37" s="22">
        <f t="shared" si="2"/>
        <v>4.2235811902308303E-2</v>
      </c>
      <c r="Q37" s="21"/>
      <c r="R37" s="1"/>
      <c r="S37" s="6">
        <f>VLOOKUP(C37,Assumptions!A$10:C$18,IF(D37="Male",2,3),FALSE)</f>
        <v>1</v>
      </c>
      <c r="T37" s="7">
        <f>IF(E37="Y",Assumptions!B$23,Assumptions!B$22)</f>
        <v>1</v>
      </c>
      <c r="U37" s="7">
        <f>IF(F37="Y",Assumptions!B$27,0)</f>
        <v>0</v>
      </c>
      <c r="V37" s="7">
        <f>IF(G37="Y",Assumptions!B$28,0)</f>
        <v>0</v>
      </c>
      <c r="W37" s="7">
        <f>IF(H37="Y",Assumptions!B$29,0)</f>
        <v>0</v>
      </c>
      <c r="X37" s="7">
        <f>IF(I37="Y",Assumptions!B$30,0)</f>
        <v>0</v>
      </c>
      <c r="Y37" s="7">
        <f>IF(J37="Y",Assumptions!B$31,0)</f>
        <v>0</v>
      </c>
      <c r="Z37" s="7">
        <f>IF(K37="Y",Assumptions!B$32,0)</f>
        <v>0</v>
      </c>
      <c r="AA37" s="7">
        <f>IF(L37="Y",Assumptions!B$33,)</f>
        <v>0</v>
      </c>
      <c r="AB37" s="8">
        <f>IF(M37="Y",Assumptions!B$34,0)</f>
        <v>0</v>
      </c>
    </row>
    <row r="38" spans="1:28" x14ac:dyDescent="0.3">
      <c r="A38" s="67">
        <f t="shared" si="4"/>
        <v>23</v>
      </c>
      <c r="B38" s="68"/>
      <c r="C38" s="67" t="s">
        <v>6</v>
      </c>
      <c r="D38" s="67" t="s">
        <v>15</v>
      </c>
      <c r="E38" s="67" t="s">
        <v>14</v>
      </c>
      <c r="F38" s="67" t="s">
        <v>14</v>
      </c>
      <c r="G38" s="67" t="s">
        <v>14</v>
      </c>
      <c r="H38" s="67" t="s">
        <v>14</v>
      </c>
      <c r="I38" s="67" t="s">
        <v>14</v>
      </c>
      <c r="J38" s="67" t="s">
        <v>14</v>
      </c>
      <c r="K38" s="67" t="s">
        <v>14</v>
      </c>
      <c r="L38" s="67" t="s">
        <v>14</v>
      </c>
      <c r="M38" s="67" t="s">
        <v>14</v>
      </c>
      <c r="N38" s="15">
        <f t="shared" si="3"/>
        <v>1</v>
      </c>
      <c r="O38" s="15">
        <f t="shared" si="1"/>
        <v>1</v>
      </c>
      <c r="P38" s="22">
        <f t="shared" si="2"/>
        <v>4.2235811902308303E-2</v>
      </c>
      <c r="Q38" s="21"/>
      <c r="R38" s="1"/>
      <c r="S38" s="6">
        <f>VLOOKUP(C38,Assumptions!A$10:C$18,IF(D38="Male",2,3),FALSE)</f>
        <v>1</v>
      </c>
      <c r="T38" s="7">
        <f>IF(E38="Y",Assumptions!B$23,Assumptions!B$22)</f>
        <v>1</v>
      </c>
      <c r="U38" s="7">
        <f>IF(F38="Y",Assumptions!B$27,0)</f>
        <v>0</v>
      </c>
      <c r="V38" s="7">
        <f>IF(G38="Y",Assumptions!B$28,0)</f>
        <v>0</v>
      </c>
      <c r="W38" s="7">
        <f>IF(H38="Y",Assumptions!B$29,0)</f>
        <v>0</v>
      </c>
      <c r="X38" s="7">
        <f>IF(I38="Y",Assumptions!B$30,0)</f>
        <v>0</v>
      </c>
      <c r="Y38" s="7">
        <f>IF(J38="Y",Assumptions!B$31,0)</f>
        <v>0</v>
      </c>
      <c r="Z38" s="7">
        <f>IF(K38="Y",Assumptions!B$32,0)</f>
        <v>0</v>
      </c>
      <c r="AA38" s="7">
        <f>IF(L38="Y",Assumptions!B$33,)</f>
        <v>0</v>
      </c>
      <c r="AB38" s="8">
        <f>IF(M38="Y",Assumptions!B$34,0)</f>
        <v>0</v>
      </c>
    </row>
    <row r="39" spans="1:28" x14ac:dyDescent="0.3">
      <c r="A39" s="67">
        <f t="shared" si="4"/>
        <v>24</v>
      </c>
      <c r="B39" s="68"/>
      <c r="C39" s="67" t="s">
        <v>6</v>
      </c>
      <c r="D39" s="67" t="s">
        <v>15</v>
      </c>
      <c r="E39" s="67" t="s">
        <v>14</v>
      </c>
      <c r="F39" s="67" t="s">
        <v>14</v>
      </c>
      <c r="G39" s="67" t="s">
        <v>14</v>
      </c>
      <c r="H39" s="67" t="s">
        <v>14</v>
      </c>
      <c r="I39" s="67" t="s">
        <v>14</v>
      </c>
      <c r="J39" s="67" t="s">
        <v>14</v>
      </c>
      <c r="K39" s="67" t="s">
        <v>14</v>
      </c>
      <c r="L39" s="67" t="s">
        <v>14</v>
      </c>
      <c r="M39" s="67" t="s">
        <v>14</v>
      </c>
      <c r="N39" s="15">
        <f t="shared" si="3"/>
        <v>1</v>
      </c>
      <c r="O39" s="15">
        <f t="shared" si="1"/>
        <v>1</v>
      </c>
      <c r="P39" s="22">
        <f t="shared" si="2"/>
        <v>4.2235811902308303E-2</v>
      </c>
      <c r="Q39" s="21"/>
      <c r="R39" s="1"/>
      <c r="S39" s="6">
        <f>VLOOKUP(C39,Assumptions!A$10:C$18,IF(D39="Male",2,3),FALSE)</f>
        <v>1</v>
      </c>
      <c r="T39" s="7">
        <f>IF(E39="Y",Assumptions!B$23,Assumptions!B$22)</f>
        <v>1</v>
      </c>
      <c r="U39" s="7">
        <f>IF(F39="Y",Assumptions!B$27,0)</f>
        <v>0</v>
      </c>
      <c r="V39" s="7">
        <f>IF(G39="Y",Assumptions!B$28,0)</f>
        <v>0</v>
      </c>
      <c r="W39" s="7">
        <f>IF(H39="Y",Assumptions!B$29,0)</f>
        <v>0</v>
      </c>
      <c r="X39" s="7">
        <f>IF(I39="Y",Assumptions!B$30,0)</f>
        <v>0</v>
      </c>
      <c r="Y39" s="7">
        <f>IF(J39="Y",Assumptions!B$31,0)</f>
        <v>0</v>
      </c>
      <c r="Z39" s="7">
        <f>IF(K39="Y",Assumptions!B$32,0)</f>
        <v>0</v>
      </c>
      <c r="AA39" s="7">
        <f>IF(L39="Y",Assumptions!B$33,)</f>
        <v>0</v>
      </c>
      <c r="AB39" s="8">
        <f>IF(M39="Y",Assumptions!B$34,0)</f>
        <v>0</v>
      </c>
    </row>
    <row r="40" spans="1:28" x14ac:dyDescent="0.3">
      <c r="A40" s="67">
        <f t="shared" si="4"/>
        <v>25</v>
      </c>
      <c r="B40" s="68"/>
      <c r="C40" s="67" t="s">
        <v>6</v>
      </c>
      <c r="D40" s="67" t="s">
        <v>15</v>
      </c>
      <c r="E40" s="67" t="s">
        <v>14</v>
      </c>
      <c r="F40" s="67" t="s">
        <v>14</v>
      </c>
      <c r="G40" s="67" t="s">
        <v>14</v>
      </c>
      <c r="H40" s="67" t="s">
        <v>14</v>
      </c>
      <c r="I40" s="67" t="s">
        <v>14</v>
      </c>
      <c r="J40" s="67" t="s">
        <v>14</v>
      </c>
      <c r="K40" s="67" t="s">
        <v>14</v>
      </c>
      <c r="L40" s="67" t="s">
        <v>14</v>
      </c>
      <c r="M40" s="67" t="s">
        <v>14</v>
      </c>
      <c r="N40" s="15">
        <f t="shared" si="3"/>
        <v>1</v>
      </c>
      <c r="O40" s="15">
        <f t="shared" si="1"/>
        <v>1</v>
      </c>
      <c r="P40" s="22">
        <f t="shared" si="2"/>
        <v>4.2235811902308303E-2</v>
      </c>
      <c r="Q40" s="21"/>
      <c r="R40" s="1"/>
      <c r="S40" s="6">
        <f>VLOOKUP(C40,Assumptions!A$10:C$18,IF(D40="Male",2,3),FALSE)</f>
        <v>1</v>
      </c>
      <c r="T40" s="7">
        <f>IF(E40="Y",Assumptions!B$23,Assumptions!B$22)</f>
        <v>1</v>
      </c>
      <c r="U40" s="7">
        <f>IF(F40="Y",Assumptions!B$27,0)</f>
        <v>0</v>
      </c>
      <c r="V40" s="7">
        <f>IF(G40="Y",Assumptions!B$28,0)</f>
        <v>0</v>
      </c>
      <c r="W40" s="7">
        <f>IF(H40="Y",Assumptions!B$29,0)</f>
        <v>0</v>
      </c>
      <c r="X40" s="7">
        <f>IF(I40="Y",Assumptions!B$30,0)</f>
        <v>0</v>
      </c>
      <c r="Y40" s="7">
        <f>IF(J40="Y",Assumptions!B$31,0)</f>
        <v>0</v>
      </c>
      <c r="Z40" s="7">
        <f>IF(K40="Y",Assumptions!B$32,0)</f>
        <v>0</v>
      </c>
      <c r="AA40" s="7">
        <f>IF(L40="Y",Assumptions!B$33,)</f>
        <v>0</v>
      </c>
      <c r="AB40" s="8">
        <f>IF(M40="Y",Assumptions!B$34,0)</f>
        <v>0</v>
      </c>
    </row>
    <row r="41" spans="1:28" x14ac:dyDescent="0.3">
      <c r="A41" s="67">
        <f t="shared" si="4"/>
        <v>26</v>
      </c>
      <c r="B41" s="68"/>
      <c r="C41" s="67" t="s">
        <v>6</v>
      </c>
      <c r="D41" s="67" t="s">
        <v>15</v>
      </c>
      <c r="E41" s="67" t="s">
        <v>14</v>
      </c>
      <c r="F41" s="67" t="s">
        <v>14</v>
      </c>
      <c r="G41" s="67" t="s">
        <v>14</v>
      </c>
      <c r="H41" s="67" t="s">
        <v>14</v>
      </c>
      <c r="I41" s="67" t="s">
        <v>14</v>
      </c>
      <c r="J41" s="67" t="s">
        <v>14</v>
      </c>
      <c r="K41" s="67" t="s">
        <v>14</v>
      </c>
      <c r="L41" s="67" t="s">
        <v>14</v>
      </c>
      <c r="M41" s="67" t="s">
        <v>14</v>
      </c>
      <c r="N41" s="15">
        <f t="shared" si="3"/>
        <v>1</v>
      </c>
      <c r="O41" s="15">
        <f t="shared" si="1"/>
        <v>1</v>
      </c>
      <c r="P41" s="22">
        <f t="shared" si="2"/>
        <v>4.2235811902308303E-2</v>
      </c>
      <c r="Q41" s="21"/>
      <c r="R41" s="1"/>
      <c r="S41" s="6">
        <f>VLOOKUP(C41,Assumptions!A$10:C$18,IF(D41="Male",2,3),FALSE)</f>
        <v>1</v>
      </c>
      <c r="T41" s="7">
        <f>IF(E41="Y",Assumptions!B$23,Assumptions!B$22)</f>
        <v>1</v>
      </c>
      <c r="U41" s="7">
        <f>IF(F41="Y",Assumptions!B$27,0)</f>
        <v>0</v>
      </c>
      <c r="V41" s="7">
        <f>IF(G41="Y",Assumptions!B$28,0)</f>
        <v>0</v>
      </c>
      <c r="W41" s="7">
        <f>IF(H41="Y",Assumptions!B$29,0)</f>
        <v>0</v>
      </c>
      <c r="X41" s="7">
        <f>IF(I41="Y",Assumptions!B$30,0)</f>
        <v>0</v>
      </c>
      <c r="Y41" s="7">
        <f>IF(J41="Y",Assumptions!B$31,0)</f>
        <v>0</v>
      </c>
      <c r="Z41" s="7">
        <f>IF(K41="Y",Assumptions!B$32,0)</f>
        <v>0</v>
      </c>
      <c r="AA41" s="7">
        <f>IF(L41="Y",Assumptions!B$33,)</f>
        <v>0</v>
      </c>
      <c r="AB41" s="8">
        <f>IF(M41="Y",Assumptions!B$34,0)</f>
        <v>0</v>
      </c>
    </row>
    <row r="42" spans="1:28" x14ac:dyDescent="0.3">
      <c r="A42" s="67">
        <f t="shared" si="4"/>
        <v>27</v>
      </c>
      <c r="B42" s="68"/>
      <c r="C42" s="67" t="s">
        <v>6</v>
      </c>
      <c r="D42" s="67" t="s">
        <v>15</v>
      </c>
      <c r="E42" s="67" t="s">
        <v>14</v>
      </c>
      <c r="F42" s="67" t="s">
        <v>14</v>
      </c>
      <c r="G42" s="67" t="s">
        <v>14</v>
      </c>
      <c r="H42" s="67" t="s">
        <v>14</v>
      </c>
      <c r="I42" s="67" t="s">
        <v>14</v>
      </c>
      <c r="J42" s="67" t="s">
        <v>14</v>
      </c>
      <c r="K42" s="67" t="s">
        <v>14</v>
      </c>
      <c r="L42" s="67" t="s">
        <v>14</v>
      </c>
      <c r="M42" s="67" t="s">
        <v>14</v>
      </c>
      <c r="N42" s="15">
        <f t="shared" si="3"/>
        <v>1</v>
      </c>
      <c r="O42" s="15">
        <f t="shared" si="1"/>
        <v>1</v>
      </c>
      <c r="P42" s="22">
        <f t="shared" si="2"/>
        <v>4.2235811902308303E-2</v>
      </c>
      <c r="Q42" s="21"/>
      <c r="R42" s="1"/>
      <c r="S42" s="6">
        <f>VLOOKUP(C42,Assumptions!A$10:C$18,IF(D42="Male",2,3),FALSE)</f>
        <v>1</v>
      </c>
      <c r="T42" s="7">
        <f>IF(E42="Y",Assumptions!B$23,Assumptions!B$22)</f>
        <v>1</v>
      </c>
      <c r="U42" s="7">
        <f>IF(F42="Y",Assumptions!B$27,0)</f>
        <v>0</v>
      </c>
      <c r="V42" s="7">
        <f>IF(G42="Y",Assumptions!B$28,0)</f>
        <v>0</v>
      </c>
      <c r="W42" s="7">
        <f>IF(H42="Y",Assumptions!B$29,0)</f>
        <v>0</v>
      </c>
      <c r="X42" s="7">
        <f>IF(I42="Y",Assumptions!B$30,0)</f>
        <v>0</v>
      </c>
      <c r="Y42" s="7">
        <f>IF(J42="Y",Assumptions!B$31,0)</f>
        <v>0</v>
      </c>
      <c r="Z42" s="7">
        <f>IF(K42="Y",Assumptions!B$32,0)</f>
        <v>0</v>
      </c>
      <c r="AA42" s="7">
        <f>IF(L42="Y",Assumptions!B$33,)</f>
        <v>0</v>
      </c>
      <c r="AB42" s="8">
        <f>IF(M42="Y",Assumptions!B$34,0)</f>
        <v>0</v>
      </c>
    </row>
    <row r="43" spans="1:28" x14ac:dyDescent="0.3">
      <c r="A43" s="67">
        <f t="shared" si="4"/>
        <v>28</v>
      </c>
      <c r="B43" s="68"/>
      <c r="C43" s="67" t="s">
        <v>6</v>
      </c>
      <c r="D43" s="67" t="s">
        <v>15</v>
      </c>
      <c r="E43" s="67" t="s">
        <v>14</v>
      </c>
      <c r="F43" s="67" t="s">
        <v>14</v>
      </c>
      <c r="G43" s="67" t="s">
        <v>14</v>
      </c>
      <c r="H43" s="67" t="s">
        <v>14</v>
      </c>
      <c r="I43" s="67" t="s">
        <v>14</v>
      </c>
      <c r="J43" s="67" t="s">
        <v>14</v>
      </c>
      <c r="K43" s="67" t="s">
        <v>14</v>
      </c>
      <c r="L43" s="67" t="s">
        <v>14</v>
      </c>
      <c r="M43" s="67" t="s">
        <v>14</v>
      </c>
      <c r="N43" s="15">
        <f t="shared" si="3"/>
        <v>1</v>
      </c>
      <c r="O43" s="15">
        <f t="shared" si="1"/>
        <v>1</v>
      </c>
      <c r="P43" s="22">
        <f t="shared" si="2"/>
        <v>4.2235811902308303E-2</v>
      </c>
      <c r="Q43" s="21"/>
      <c r="R43" s="1"/>
      <c r="S43" s="6">
        <f>VLOOKUP(C43,Assumptions!A$10:C$18,IF(D43="Male",2,3),FALSE)</f>
        <v>1</v>
      </c>
      <c r="T43" s="7">
        <f>IF(E43="Y",Assumptions!B$23,Assumptions!B$22)</f>
        <v>1</v>
      </c>
      <c r="U43" s="7">
        <f>IF(F43="Y",Assumptions!B$27,0)</f>
        <v>0</v>
      </c>
      <c r="V43" s="7">
        <f>IF(G43="Y",Assumptions!B$28,0)</f>
        <v>0</v>
      </c>
      <c r="W43" s="7">
        <f>IF(H43="Y",Assumptions!B$29,0)</f>
        <v>0</v>
      </c>
      <c r="X43" s="7">
        <f>IF(I43="Y",Assumptions!B$30,0)</f>
        <v>0</v>
      </c>
      <c r="Y43" s="7">
        <f>IF(J43="Y",Assumptions!B$31,0)</f>
        <v>0</v>
      </c>
      <c r="Z43" s="7">
        <f>IF(K43="Y",Assumptions!B$32,0)</f>
        <v>0</v>
      </c>
      <c r="AA43" s="7">
        <f>IF(L43="Y",Assumptions!B$33,)</f>
        <v>0</v>
      </c>
      <c r="AB43" s="8">
        <f>IF(M43="Y",Assumptions!B$34,0)</f>
        <v>0</v>
      </c>
    </row>
    <row r="44" spans="1:28" x14ac:dyDescent="0.3">
      <c r="A44" s="67">
        <f t="shared" si="4"/>
        <v>29</v>
      </c>
      <c r="B44" s="68"/>
      <c r="C44" s="67" t="s">
        <v>6</v>
      </c>
      <c r="D44" s="67" t="s">
        <v>15</v>
      </c>
      <c r="E44" s="67" t="s">
        <v>14</v>
      </c>
      <c r="F44" s="67" t="s">
        <v>14</v>
      </c>
      <c r="G44" s="67" t="s">
        <v>14</v>
      </c>
      <c r="H44" s="67" t="s">
        <v>14</v>
      </c>
      <c r="I44" s="67" t="s">
        <v>14</v>
      </c>
      <c r="J44" s="67" t="s">
        <v>14</v>
      </c>
      <c r="K44" s="67" t="s">
        <v>14</v>
      </c>
      <c r="L44" s="67" t="s">
        <v>14</v>
      </c>
      <c r="M44" s="67" t="s">
        <v>14</v>
      </c>
      <c r="N44" s="15">
        <f t="shared" si="3"/>
        <v>1</v>
      </c>
      <c r="O44" s="15">
        <f t="shared" si="1"/>
        <v>1</v>
      </c>
      <c r="P44" s="22">
        <f t="shared" si="2"/>
        <v>4.2235811902308303E-2</v>
      </c>
      <c r="Q44" s="21"/>
      <c r="R44" s="1"/>
      <c r="S44" s="6">
        <f>VLOOKUP(C44,Assumptions!A$10:C$18,IF(D44="Male",2,3),FALSE)</f>
        <v>1</v>
      </c>
      <c r="T44" s="7">
        <f>IF(E44="Y",Assumptions!B$23,Assumptions!B$22)</f>
        <v>1</v>
      </c>
      <c r="U44" s="7">
        <f>IF(F44="Y",Assumptions!B$27,0)</f>
        <v>0</v>
      </c>
      <c r="V44" s="7">
        <f>IF(G44="Y",Assumptions!B$28,0)</f>
        <v>0</v>
      </c>
      <c r="W44" s="7">
        <f>IF(H44="Y",Assumptions!B$29,0)</f>
        <v>0</v>
      </c>
      <c r="X44" s="7">
        <f>IF(I44="Y",Assumptions!B$30,0)</f>
        <v>0</v>
      </c>
      <c r="Y44" s="7">
        <f>IF(J44="Y",Assumptions!B$31,0)</f>
        <v>0</v>
      </c>
      <c r="Z44" s="7">
        <f>IF(K44="Y",Assumptions!B$32,0)</f>
        <v>0</v>
      </c>
      <c r="AA44" s="7">
        <f>IF(L44="Y",Assumptions!B$33,)</f>
        <v>0</v>
      </c>
      <c r="AB44" s="8">
        <f>IF(M44="Y",Assumptions!B$34,0)</f>
        <v>0</v>
      </c>
    </row>
    <row r="45" spans="1:28" x14ac:dyDescent="0.3">
      <c r="A45" s="67">
        <f t="shared" si="4"/>
        <v>30</v>
      </c>
      <c r="B45" s="68"/>
      <c r="C45" s="67" t="s">
        <v>6</v>
      </c>
      <c r="D45" s="67" t="s">
        <v>15</v>
      </c>
      <c r="E45" s="67" t="s">
        <v>14</v>
      </c>
      <c r="F45" s="67" t="s">
        <v>14</v>
      </c>
      <c r="G45" s="67" t="s">
        <v>14</v>
      </c>
      <c r="H45" s="67" t="s">
        <v>14</v>
      </c>
      <c r="I45" s="67" t="s">
        <v>14</v>
      </c>
      <c r="J45" s="67" t="s">
        <v>14</v>
      </c>
      <c r="K45" s="67" t="s">
        <v>14</v>
      </c>
      <c r="L45" s="67" t="s">
        <v>14</v>
      </c>
      <c r="M45" s="67" t="s">
        <v>14</v>
      </c>
      <c r="N45" s="15">
        <f t="shared" si="3"/>
        <v>1</v>
      </c>
      <c r="O45" s="15">
        <f t="shared" si="1"/>
        <v>1</v>
      </c>
      <c r="P45" s="22">
        <f t="shared" si="2"/>
        <v>4.2235811902308303E-2</v>
      </c>
      <c r="Q45" s="21"/>
      <c r="R45" s="1"/>
      <c r="S45" s="6">
        <f>VLOOKUP(C45,Assumptions!A$10:C$18,IF(D45="Male",2,3),FALSE)</f>
        <v>1</v>
      </c>
      <c r="T45" s="7">
        <f>IF(E45="Y",Assumptions!B$23,Assumptions!B$22)</f>
        <v>1</v>
      </c>
      <c r="U45" s="7">
        <f>IF(F45="Y",Assumptions!B$27,0)</f>
        <v>0</v>
      </c>
      <c r="V45" s="7">
        <f>IF(G45="Y",Assumptions!B$28,0)</f>
        <v>0</v>
      </c>
      <c r="W45" s="7">
        <f>IF(H45="Y",Assumptions!B$29,0)</f>
        <v>0</v>
      </c>
      <c r="X45" s="7">
        <f>IF(I45="Y",Assumptions!B$30,0)</f>
        <v>0</v>
      </c>
      <c r="Y45" s="7">
        <f>IF(J45="Y",Assumptions!B$31,0)</f>
        <v>0</v>
      </c>
      <c r="Z45" s="7">
        <f>IF(K45="Y",Assumptions!B$32,0)</f>
        <v>0</v>
      </c>
      <c r="AA45" s="7">
        <f>IF(L45="Y",Assumptions!B$33,)</f>
        <v>0</v>
      </c>
      <c r="AB45" s="8">
        <f>IF(M45="Y",Assumptions!B$34,0)</f>
        <v>0</v>
      </c>
    </row>
    <row r="46" spans="1:28" x14ac:dyDescent="0.3">
      <c r="A46" s="67">
        <f t="shared" si="4"/>
        <v>31</v>
      </c>
      <c r="B46" s="68"/>
      <c r="C46" s="67" t="s">
        <v>6</v>
      </c>
      <c r="D46" s="67" t="s">
        <v>15</v>
      </c>
      <c r="E46" s="67" t="s">
        <v>14</v>
      </c>
      <c r="F46" s="67" t="s">
        <v>14</v>
      </c>
      <c r="G46" s="67" t="s">
        <v>14</v>
      </c>
      <c r="H46" s="67" t="s">
        <v>14</v>
      </c>
      <c r="I46" s="67" t="s">
        <v>14</v>
      </c>
      <c r="J46" s="67" t="s">
        <v>14</v>
      </c>
      <c r="K46" s="67" t="s">
        <v>14</v>
      </c>
      <c r="L46" s="67" t="s">
        <v>14</v>
      </c>
      <c r="M46" s="67" t="s">
        <v>14</v>
      </c>
      <c r="N46" s="15">
        <f t="shared" si="3"/>
        <v>1</v>
      </c>
      <c r="O46" s="15">
        <f t="shared" si="1"/>
        <v>1</v>
      </c>
      <c r="P46" s="22">
        <f t="shared" si="2"/>
        <v>4.2235811902308303E-2</v>
      </c>
      <c r="Q46" s="21"/>
      <c r="R46" s="1"/>
      <c r="S46" s="6">
        <f>VLOOKUP(C46,Assumptions!A$10:C$18,IF(D46="Male",2,3),FALSE)</f>
        <v>1</v>
      </c>
      <c r="T46" s="7">
        <f>IF(E46="Y",Assumptions!B$23,Assumptions!B$22)</f>
        <v>1</v>
      </c>
      <c r="U46" s="7">
        <f>IF(F46="Y",Assumptions!B$27,0)</f>
        <v>0</v>
      </c>
      <c r="V46" s="7">
        <f>IF(G46="Y",Assumptions!B$28,0)</f>
        <v>0</v>
      </c>
      <c r="W46" s="7">
        <f>IF(H46="Y",Assumptions!B$29,0)</f>
        <v>0</v>
      </c>
      <c r="X46" s="7">
        <f>IF(I46="Y",Assumptions!B$30,0)</f>
        <v>0</v>
      </c>
      <c r="Y46" s="7">
        <f>IF(J46="Y",Assumptions!B$31,0)</f>
        <v>0</v>
      </c>
      <c r="Z46" s="7">
        <f>IF(K46="Y",Assumptions!B$32,0)</f>
        <v>0</v>
      </c>
      <c r="AA46" s="7">
        <f>IF(L46="Y",Assumptions!B$33,)</f>
        <v>0</v>
      </c>
      <c r="AB46" s="8">
        <f>IF(M46="Y",Assumptions!B$34,0)</f>
        <v>0</v>
      </c>
    </row>
    <row r="47" spans="1:28" x14ac:dyDescent="0.3">
      <c r="A47" s="67">
        <f t="shared" si="4"/>
        <v>32</v>
      </c>
      <c r="B47" s="68"/>
      <c r="C47" s="67" t="s">
        <v>6</v>
      </c>
      <c r="D47" s="67" t="s">
        <v>15</v>
      </c>
      <c r="E47" s="67" t="s">
        <v>14</v>
      </c>
      <c r="F47" s="67" t="s">
        <v>14</v>
      </c>
      <c r="G47" s="67" t="s">
        <v>14</v>
      </c>
      <c r="H47" s="67" t="s">
        <v>14</v>
      </c>
      <c r="I47" s="67" t="s">
        <v>14</v>
      </c>
      <c r="J47" s="67" t="s">
        <v>14</v>
      </c>
      <c r="K47" s="67" t="s">
        <v>14</v>
      </c>
      <c r="L47" s="67" t="s">
        <v>14</v>
      </c>
      <c r="M47" s="67" t="s">
        <v>14</v>
      </c>
      <c r="N47" s="15">
        <f t="shared" si="3"/>
        <v>1</v>
      </c>
      <c r="O47" s="15">
        <f t="shared" si="1"/>
        <v>1</v>
      </c>
      <c r="P47" s="22">
        <f t="shared" si="2"/>
        <v>4.2235811902308303E-2</v>
      </c>
      <c r="Q47" s="21"/>
      <c r="R47" s="1"/>
      <c r="S47" s="6">
        <f>VLOOKUP(C47,Assumptions!A$10:C$18,IF(D47="Male",2,3),FALSE)</f>
        <v>1</v>
      </c>
      <c r="T47" s="7">
        <f>IF(E47="Y",Assumptions!B$23,Assumptions!B$22)</f>
        <v>1</v>
      </c>
      <c r="U47" s="7">
        <f>IF(F47="Y",Assumptions!B$27,0)</f>
        <v>0</v>
      </c>
      <c r="V47" s="7">
        <f>IF(G47="Y",Assumptions!B$28,0)</f>
        <v>0</v>
      </c>
      <c r="W47" s="7">
        <f>IF(H47="Y",Assumptions!B$29,0)</f>
        <v>0</v>
      </c>
      <c r="X47" s="7">
        <f>IF(I47="Y",Assumptions!B$30,0)</f>
        <v>0</v>
      </c>
      <c r="Y47" s="7">
        <f>IF(J47="Y",Assumptions!B$31,0)</f>
        <v>0</v>
      </c>
      <c r="Z47" s="7">
        <f>IF(K47="Y",Assumptions!B$32,0)</f>
        <v>0</v>
      </c>
      <c r="AA47" s="7">
        <f>IF(L47="Y",Assumptions!B$33,)</f>
        <v>0</v>
      </c>
      <c r="AB47" s="8">
        <f>IF(M47="Y",Assumptions!B$34,0)</f>
        <v>0</v>
      </c>
    </row>
    <row r="48" spans="1:28" x14ac:dyDescent="0.3">
      <c r="A48" s="67">
        <f t="shared" si="4"/>
        <v>33</v>
      </c>
      <c r="B48" s="68"/>
      <c r="C48" s="67" t="s">
        <v>6</v>
      </c>
      <c r="D48" s="67" t="s">
        <v>15</v>
      </c>
      <c r="E48" s="67" t="s">
        <v>14</v>
      </c>
      <c r="F48" s="67" t="s">
        <v>14</v>
      </c>
      <c r="G48" s="67" t="s">
        <v>14</v>
      </c>
      <c r="H48" s="67" t="s">
        <v>14</v>
      </c>
      <c r="I48" s="67" t="s">
        <v>14</v>
      </c>
      <c r="J48" s="67" t="s">
        <v>14</v>
      </c>
      <c r="K48" s="67" t="s">
        <v>14</v>
      </c>
      <c r="L48" s="67" t="s">
        <v>14</v>
      </c>
      <c r="M48" s="67" t="s">
        <v>14</v>
      </c>
      <c r="N48" s="15">
        <f t="shared" si="3"/>
        <v>1</v>
      </c>
      <c r="O48" s="15">
        <f t="shared" ref="O48:O65" si="5">Country_Adjustment_Factor</f>
        <v>1</v>
      </c>
      <c r="P48" s="22">
        <f t="shared" ref="P48:P65" si="6">MIN(1,+N48*O48*Base_mortality_rate)</f>
        <v>4.2235811902308303E-2</v>
      </c>
      <c r="Q48" s="21"/>
      <c r="R48" s="1"/>
      <c r="S48" s="6">
        <f>VLOOKUP(C48,Assumptions!A$10:C$18,IF(D48="Male",2,3),FALSE)</f>
        <v>1</v>
      </c>
      <c r="T48" s="7">
        <f>IF(E48="Y",Assumptions!B$23,Assumptions!B$22)</f>
        <v>1</v>
      </c>
      <c r="U48" s="7">
        <f>IF(F48="Y",Assumptions!B$27,0)</f>
        <v>0</v>
      </c>
      <c r="V48" s="7">
        <f>IF(G48="Y",Assumptions!B$28,0)</f>
        <v>0</v>
      </c>
      <c r="W48" s="7">
        <f>IF(H48="Y",Assumptions!B$29,0)</f>
        <v>0</v>
      </c>
      <c r="X48" s="7">
        <f>IF(I48="Y",Assumptions!B$30,0)</f>
        <v>0</v>
      </c>
      <c r="Y48" s="7">
        <f>IF(J48="Y",Assumptions!B$31,0)</f>
        <v>0</v>
      </c>
      <c r="Z48" s="7">
        <f>IF(K48="Y",Assumptions!B$32,0)</f>
        <v>0</v>
      </c>
      <c r="AA48" s="7">
        <f>IF(L48="Y",Assumptions!B$33,)</f>
        <v>0</v>
      </c>
      <c r="AB48" s="8">
        <f>IF(M48="Y",Assumptions!B$34,0)</f>
        <v>0</v>
      </c>
    </row>
    <row r="49" spans="1:28" x14ac:dyDescent="0.3">
      <c r="A49" s="67">
        <f t="shared" si="4"/>
        <v>34</v>
      </c>
      <c r="B49" s="68"/>
      <c r="C49" s="67" t="s">
        <v>6</v>
      </c>
      <c r="D49" s="67" t="s">
        <v>15</v>
      </c>
      <c r="E49" s="67" t="s">
        <v>14</v>
      </c>
      <c r="F49" s="67" t="s">
        <v>14</v>
      </c>
      <c r="G49" s="67" t="s">
        <v>14</v>
      </c>
      <c r="H49" s="67" t="s">
        <v>14</v>
      </c>
      <c r="I49" s="67" t="s">
        <v>14</v>
      </c>
      <c r="J49" s="67" t="s">
        <v>14</v>
      </c>
      <c r="K49" s="67" t="s">
        <v>14</v>
      </c>
      <c r="L49" s="67" t="s">
        <v>14</v>
      </c>
      <c r="M49" s="67" t="s">
        <v>14</v>
      </c>
      <c r="N49" s="15">
        <f t="shared" si="3"/>
        <v>1</v>
      </c>
      <c r="O49" s="15">
        <f t="shared" si="5"/>
        <v>1</v>
      </c>
      <c r="P49" s="22">
        <f t="shared" si="6"/>
        <v>4.2235811902308303E-2</v>
      </c>
      <c r="Q49" s="21"/>
      <c r="R49" s="1"/>
      <c r="S49" s="6">
        <f>VLOOKUP(C49,Assumptions!A$10:C$18,IF(D49="Male",2,3),FALSE)</f>
        <v>1</v>
      </c>
      <c r="T49" s="7">
        <f>IF(E49="Y",Assumptions!B$23,Assumptions!B$22)</f>
        <v>1</v>
      </c>
      <c r="U49" s="7">
        <f>IF(F49="Y",Assumptions!B$27,0)</f>
        <v>0</v>
      </c>
      <c r="V49" s="7">
        <f>IF(G49="Y",Assumptions!B$28,0)</f>
        <v>0</v>
      </c>
      <c r="W49" s="7">
        <f>IF(H49="Y",Assumptions!B$29,0)</f>
        <v>0</v>
      </c>
      <c r="X49" s="7">
        <f>IF(I49="Y",Assumptions!B$30,0)</f>
        <v>0</v>
      </c>
      <c r="Y49" s="7">
        <f>IF(J49="Y",Assumptions!B$31,0)</f>
        <v>0</v>
      </c>
      <c r="Z49" s="7">
        <f>IF(K49="Y",Assumptions!B$32,0)</f>
        <v>0</v>
      </c>
      <c r="AA49" s="7">
        <f>IF(L49="Y",Assumptions!B$33,)</f>
        <v>0</v>
      </c>
      <c r="AB49" s="8">
        <f>IF(M49="Y",Assumptions!B$34,0)</f>
        <v>0</v>
      </c>
    </row>
    <row r="50" spans="1:28" x14ac:dyDescent="0.3">
      <c r="A50" s="67">
        <f t="shared" si="4"/>
        <v>35</v>
      </c>
      <c r="B50" s="68"/>
      <c r="C50" s="67" t="s">
        <v>6</v>
      </c>
      <c r="D50" s="67" t="s">
        <v>15</v>
      </c>
      <c r="E50" s="67" t="s">
        <v>14</v>
      </c>
      <c r="F50" s="67" t="s">
        <v>14</v>
      </c>
      <c r="G50" s="67" t="s">
        <v>14</v>
      </c>
      <c r="H50" s="67" t="s">
        <v>14</v>
      </c>
      <c r="I50" s="67" t="s">
        <v>14</v>
      </c>
      <c r="J50" s="67" t="s">
        <v>14</v>
      </c>
      <c r="K50" s="67" t="s">
        <v>14</v>
      </c>
      <c r="L50" s="67" t="s">
        <v>14</v>
      </c>
      <c r="M50" s="67" t="s">
        <v>14</v>
      </c>
      <c r="N50" s="15">
        <f t="shared" si="3"/>
        <v>1</v>
      </c>
      <c r="O50" s="15">
        <f t="shared" si="5"/>
        <v>1</v>
      </c>
      <c r="P50" s="22">
        <f t="shared" si="6"/>
        <v>4.2235811902308303E-2</v>
      </c>
      <c r="Q50" s="21"/>
      <c r="R50" s="1"/>
      <c r="S50" s="6">
        <f>VLOOKUP(C50,Assumptions!A$10:C$18,IF(D50="Male",2,3),FALSE)</f>
        <v>1</v>
      </c>
      <c r="T50" s="7">
        <f>IF(E50="Y",Assumptions!B$23,Assumptions!B$22)</f>
        <v>1</v>
      </c>
      <c r="U50" s="7">
        <f>IF(F50="Y",Assumptions!B$27,0)</f>
        <v>0</v>
      </c>
      <c r="V50" s="7">
        <f>IF(G50="Y",Assumptions!B$28,0)</f>
        <v>0</v>
      </c>
      <c r="W50" s="7">
        <f>IF(H50="Y",Assumptions!B$29,0)</f>
        <v>0</v>
      </c>
      <c r="X50" s="7">
        <f>IF(I50="Y",Assumptions!B$30,0)</f>
        <v>0</v>
      </c>
      <c r="Y50" s="7">
        <f>IF(J50="Y",Assumptions!B$31,0)</f>
        <v>0</v>
      </c>
      <c r="Z50" s="7">
        <f>IF(K50="Y",Assumptions!B$32,0)</f>
        <v>0</v>
      </c>
      <c r="AA50" s="7">
        <f>IF(L50="Y",Assumptions!B$33,)</f>
        <v>0</v>
      </c>
      <c r="AB50" s="8">
        <f>IF(M50="Y",Assumptions!B$34,0)</f>
        <v>0</v>
      </c>
    </row>
    <row r="51" spans="1:28" x14ac:dyDescent="0.3">
      <c r="A51" s="67">
        <f t="shared" si="4"/>
        <v>36</v>
      </c>
      <c r="B51" s="68"/>
      <c r="C51" s="67" t="s">
        <v>6</v>
      </c>
      <c r="D51" s="67" t="s">
        <v>15</v>
      </c>
      <c r="E51" s="67" t="s">
        <v>14</v>
      </c>
      <c r="F51" s="67" t="s">
        <v>14</v>
      </c>
      <c r="G51" s="67" t="s">
        <v>14</v>
      </c>
      <c r="H51" s="67" t="s">
        <v>14</v>
      </c>
      <c r="I51" s="67" t="s">
        <v>14</v>
      </c>
      <c r="J51" s="67" t="s">
        <v>14</v>
      </c>
      <c r="K51" s="67" t="s">
        <v>14</v>
      </c>
      <c r="L51" s="67" t="s">
        <v>14</v>
      </c>
      <c r="M51" s="67" t="s">
        <v>14</v>
      </c>
      <c r="N51" s="15">
        <f t="shared" si="3"/>
        <v>1</v>
      </c>
      <c r="O51" s="15">
        <f t="shared" si="5"/>
        <v>1</v>
      </c>
      <c r="P51" s="22">
        <f t="shared" si="6"/>
        <v>4.2235811902308303E-2</v>
      </c>
      <c r="Q51" s="21"/>
      <c r="R51" s="1"/>
      <c r="S51" s="6">
        <f>VLOOKUP(C51,Assumptions!A$10:C$18,IF(D51="Male",2,3),FALSE)</f>
        <v>1</v>
      </c>
      <c r="T51" s="7">
        <f>IF(E51="Y",Assumptions!B$23,Assumptions!B$22)</f>
        <v>1</v>
      </c>
      <c r="U51" s="7">
        <f>IF(F51="Y",Assumptions!B$27,0)</f>
        <v>0</v>
      </c>
      <c r="V51" s="7">
        <f>IF(G51="Y",Assumptions!B$28,0)</f>
        <v>0</v>
      </c>
      <c r="W51" s="7">
        <f>IF(H51="Y",Assumptions!B$29,0)</f>
        <v>0</v>
      </c>
      <c r="X51" s="7">
        <f>IF(I51="Y",Assumptions!B$30,0)</f>
        <v>0</v>
      </c>
      <c r="Y51" s="7">
        <f>IF(J51="Y",Assumptions!B$31,0)</f>
        <v>0</v>
      </c>
      <c r="Z51" s="7">
        <f>IF(K51="Y",Assumptions!B$32,0)</f>
        <v>0</v>
      </c>
      <c r="AA51" s="7">
        <f>IF(L51="Y",Assumptions!B$33,)</f>
        <v>0</v>
      </c>
      <c r="AB51" s="8">
        <f>IF(M51="Y",Assumptions!B$34,0)</f>
        <v>0</v>
      </c>
    </row>
    <row r="52" spans="1:28" x14ac:dyDescent="0.3">
      <c r="A52" s="67">
        <f t="shared" si="4"/>
        <v>37</v>
      </c>
      <c r="B52" s="68"/>
      <c r="C52" s="67" t="s">
        <v>6</v>
      </c>
      <c r="D52" s="67" t="s">
        <v>15</v>
      </c>
      <c r="E52" s="67" t="s">
        <v>14</v>
      </c>
      <c r="F52" s="67" t="s">
        <v>14</v>
      </c>
      <c r="G52" s="67" t="s">
        <v>14</v>
      </c>
      <c r="H52" s="67" t="s">
        <v>14</v>
      </c>
      <c r="I52" s="67" t="s">
        <v>14</v>
      </c>
      <c r="J52" s="67" t="s">
        <v>14</v>
      </c>
      <c r="K52" s="67" t="s">
        <v>14</v>
      </c>
      <c r="L52" s="67" t="s">
        <v>14</v>
      </c>
      <c r="M52" s="67" t="s">
        <v>14</v>
      </c>
      <c r="N52" s="15">
        <f t="shared" si="3"/>
        <v>1</v>
      </c>
      <c r="O52" s="15">
        <f t="shared" si="5"/>
        <v>1</v>
      </c>
      <c r="P52" s="22">
        <f t="shared" si="6"/>
        <v>4.2235811902308303E-2</v>
      </c>
      <c r="Q52" s="21"/>
      <c r="R52" s="1"/>
      <c r="S52" s="6">
        <f>VLOOKUP(C52,Assumptions!A$10:C$18,IF(D52="Male",2,3),FALSE)</f>
        <v>1</v>
      </c>
      <c r="T52" s="7">
        <f>IF(E52="Y",Assumptions!B$23,Assumptions!B$22)</f>
        <v>1</v>
      </c>
      <c r="U52" s="7">
        <f>IF(F52="Y",Assumptions!B$27,0)</f>
        <v>0</v>
      </c>
      <c r="V52" s="7">
        <f>IF(G52="Y",Assumptions!B$28,0)</f>
        <v>0</v>
      </c>
      <c r="W52" s="7">
        <f>IF(H52="Y",Assumptions!B$29,0)</f>
        <v>0</v>
      </c>
      <c r="X52" s="7">
        <f>IF(I52="Y",Assumptions!B$30,0)</f>
        <v>0</v>
      </c>
      <c r="Y52" s="7">
        <f>IF(J52="Y",Assumptions!B$31,0)</f>
        <v>0</v>
      </c>
      <c r="Z52" s="7">
        <f>IF(K52="Y",Assumptions!B$32,0)</f>
        <v>0</v>
      </c>
      <c r="AA52" s="7">
        <f>IF(L52="Y",Assumptions!B$33,)</f>
        <v>0</v>
      </c>
      <c r="AB52" s="8">
        <f>IF(M52="Y",Assumptions!B$34,0)</f>
        <v>0</v>
      </c>
    </row>
    <row r="53" spans="1:28" x14ac:dyDescent="0.3">
      <c r="A53" s="67">
        <f t="shared" si="4"/>
        <v>38</v>
      </c>
      <c r="B53" s="68"/>
      <c r="C53" s="67" t="s">
        <v>6</v>
      </c>
      <c r="D53" s="67" t="s">
        <v>15</v>
      </c>
      <c r="E53" s="67" t="s">
        <v>14</v>
      </c>
      <c r="F53" s="67" t="s">
        <v>14</v>
      </c>
      <c r="G53" s="67" t="s">
        <v>14</v>
      </c>
      <c r="H53" s="67" t="s">
        <v>14</v>
      </c>
      <c r="I53" s="67" t="s">
        <v>14</v>
      </c>
      <c r="J53" s="67" t="s">
        <v>14</v>
      </c>
      <c r="K53" s="67" t="s">
        <v>14</v>
      </c>
      <c r="L53" s="67" t="s">
        <v>14</v>
      </c>
      <c r="M53" s="67" t="s">
        <v>14</v>
      </c>
      <c r="N53" s="15">
        <f t="shared" si="3"/>
        <v>1</v>
      </c>
      <c r="O53" s="15">
        <f t="shared" si="5"/>
        <v>1</v>
      </c>
      <c r="P53" s="22">
        <f t="shared" si="6"/>
        <v>4.2235811902308303E-2</v>
      </c>
      <c r="Q53" s="21"/>
      <c r="R53" s="1"/>
      <c r="S53" s="6">
        <f>VLOOKUP(C53,Assumptions!A$10:C$18,IF(D53="Male",2,3),FALSE)</f>
        <v>1</v>
      </c>
      <c r="T53" s="7">
        <f>IF(E53="Y",Assumptions!B$23,Assumptions!B$22)</f>
        <v>1</v>
      </c>
      <c r="U53" s="7">
        <f>IF(F53="Y",Assumptions!B$27,0)</f>
        <v>0</v>
      </c>
      <c r="V53" s="7">
        <f>IF(G53="Y",Assumptions!B$28,0)</f>
        <v>0</v>
      </c>
      <c r="W53" s="7">
        <f>IF(H53="Y",Assumptions!B$29,0)</f>
        <v>0</v>
      </c>
      <c r="X53" s="7">
        <f>IF(I53="Y",Assumptions!B$30,0)</f>
        <v>0</v>
      </c>
      <c r="Y53" s="7">
        <f>IF(J53="Y",Assumptions!B$31,0)</f>
        <v>0</v>
      </c>
      <c r="Z53" s="7">
        <f>IF(K53="Y",Assumptions!B$32,0)</f>
        <v>0</v>
      </c>
      <c r="AA53" s="7">
        <f>IF(L53="Y",Assumptions!B$33,)</f>
        <v>0</v>
      </c>
      <c r="AB53" s="8">
        <f>IF(M53="Y",Assumptions!B$34,0)</f>
        <v>0</v>
      </c>
    </row>
    <row r="54" spans="1:28" x14ac:dyDescent="0.3">
      <c r="A54" s="67">
        <f t="shared" si="4"/>
        <v>39</v>
      </c>
      <c r="B54" s="68"/>
      <c r="C54" s="67" t="s">
        <v>6</v>
      </c>
      <c r="D54" s="67" t="s">
        <v>15</v>
      </c>
      <c r="E54" s="67" t="s">
        <v>14</v>
      </c>
      <c r="F54" s="67" t="s">
        <v>14</v>
      </c>
      <c r="G54" s="67" t="s">
        <v>14</v>
      </c>
      <c r="H54" s="67" t="s">
        <v>14</v>
      </c>
      <c r="I54" s="67" t="s">
        <v>14</v>
      </c>
      <c r="J54" s="67" t="s">
        <v>14</v>
      </c>
      <c r="K54" s="67" t="s">
        <v>14</v>
      </c>
      <c r="L54" s="67" t="s">
        <v>14</v>
      </c>
      <c r="M54" s="67" t="s">
        <v>14</v>
      </c>
      <c r="N54" s="15">
        <f t="shared" si="3"/>
        <v>1</v>
      </c>
      <c r="O54" s="15">
        <f t="shared" si="5"/>
        <v>1</v>
      </c>
      <c r="P54" s="22">
        <f t="shared" si="6"/>
        <v>4.2235811902308303E-2</v>
      </c>
      <c r="Q54" s="21"/>
      <c r="R54" s="1"/>
      <c r="S54" s="6">
        <f>VLOOKUP(C54,Assumptions!A$10:C$18,IF(D54="Male",2,3),FALSE)</f>
        <v>1</v>
      </c>
      <c r="T54" s="7">
        <f>IF(E54="Y",Assumptions!B$23,Assumptions!B$22)</f>
        <v>1</v>
      </c>
      <c r="U54" s="7">
        <f>IF(F54="Y",Assumptions!B$27,0)</f>
        <v>0</v>
      </c>
      <c r="V54" s="7">
        <f>IF(G54="Y",Assumptions!B$28,0)</f>
        <v>0</v>
      </c>
      <c r="W54" s="7">
        <f>IF(H54="Y",Assumptions!B$29,0)</f>
        <v>0</v>
      </c>
      <c r="X54" s="7">
        <f>IF(I54="Y",Assumptions!B$30,0)</f>
        <v>0</v>
      </c>
      <c r="Y54" s="7">
        <f>IF(J54="Y",Assumptions!B$31,0)</f>
        <v>0</v>
      </c>
      <c r="Z54" s="7">
        <f>IF(K54="Y",Assumptions!B$32,0)</f>
        <v>0</v>
      </c>
      <c r="AA54" s="7">
        <f>IF(L54="Y",Assumptions!B$33,)</f>
        <v>0</v>
      </c>
      <c r="AB54" s="8">
        <f>IF(M54="Y",Assumptions!B$34,0)</f>
        <v>0</v>
      </c>
    </row>
    <row r="55" spans="1:28" x14ac:dyDescent="0.3">
      <c r="A55" s="67">
        <f t="shared" si="4"/>
        <v>40</v>
      </c>
      <c r="B55" s="68"/>
      <c r="C55" s="67" t="s">
        <v>6</v>
      </c>
      <c r="D55" s="67" t="s">
        <v>15</v>
      </c>
      <c r="E55" s="67" t="s">
        <v>14</v>
      </c>
      <c r="F55" s="67" t="s">
        <v>14</v>
      </c>
      <c r="G55" s="67" t="s">
        <v>14</v>
      </c>
      <c r="H55" s="67" t="s">
        <v>14</v>
      </c>
      <c r="I55" s="67" t="s">
        <v>14</v>
      </c>
      <c r="J55" s="67" t="s">
        <v>14</v>
      </c>
      <c r="K55" s="67" t="s">
        <v>14</v>
      </c>
      <c r="L55" s="67" t="s">
        <v>14</v>
      </c>
      <c r="M55" s="67" t="s">
        <v>14</v>
      </c>
      <c r="N55" s="15">
        <f t="shared" si="3"/>
        <v>1</v>
      </c>
      <c r="O55" s="15">
        <f t="shared" si="5"/>
        <v>1</v>
      </c>
      <c r="P55" s="22">
        <f t="shared" si="6"/>
        <v>4.2235811902308303E-2</v>
      </c>
      <c r="Q55" s="21"/>
      <c r="R55" s="1"/>
      <c r="S55" s="6">
        <f>VLOOKUP(C55,Assumptions!A$10:C$18,IF(D55="Male",2,3),FALSE)</f>
        <v>1</v>
      </c>
      <c r="T55" s="7">
        <f>IF(E55="Y",Assumptions!B$23,Assumptions!B$22)</f>
        <v>1</v>
      </c>
      <c r="U55" s="7">
        <f>IF(F55="Y",Assumptions!B$27,0)</f>
        <v>0</v>
      </c>
      <c r="V55" s="7">
        <f>IF(G55="Y",Assumptions!B$28,0)</f>
        <v>0</v>
      </c>
      <c r="W55" s="7">
        <f>IF(H55="Y",Assumptions!B$29,0)</f>
        <v>0</v>
      </c>
      <c r="X55" s="7">
        <f>IF(I55="Y",Assumptions!B$30,0)</f>
        <v>0</v>
      </c>
      <c r="Y55" s="7">
        <f>IF(J55="Y",Assumptions!B$31,0)</f>
        <v>0</v>
      </c>
      <c r="Z55" s="7">
        <f>IF(K55="Y",Assumptions!B$32,0)</f>
        <v>0</v>
      </c>
      <c r="AA55" s="7">
        <f>IF(L55="Y",Assumptions!B$33,)</f>
        <v>0</v>
      </c>
      <c r="AB55" s="8">
        <f>IF(M55="Y",Assumptions!B$34,0)</f>
        <v>0</v>
      </c>
    </row>
    <row r="56" spans="1:28" x14ac:dyDescent="0.3">
      <c r="A56" s="67">
        <f t="shared" si="4"/>
        <v>41</v>
      </c>
      <c r="B56" s="68"/>
      <c r="C56" s="67" t="s">
        <v>6</v>
      </c>
      <c r="D56" s="67" t="s">
        <v>15</v>
      </c>
      <c r="E56" s="67" t="s">
        <v>14</v>
      </c>
      <c r="F56" s="67" t="s">
        <v>14</v>
      </c>
      <c r="G56" s="67" t="s">
        <v>14</v>
      </c>
      <c r="H56" s="67" t="s">
        <v>14</v>
      </c>
      <c r="I56" s="67" t="s">
        <v>14</v>
      </c>
      <c r="J56" s="67" t="s">
        <v>14</v>
      </c>
      <c r="K56" s="67" t="s">
        <v>14</v>
      </c>
      <c r="L56" s="67" t="s">
        <v>14</v>
      </c>
      <c r="M56" s="67" t="s">
        <v>14</v>
      </c>
      <c r="N56" s="15">
        <f t="shared" si="3"/>
        <v>1</v>
      </c>
      <c r="O56" s="15">
        <f t="shared" si="5"/>
        <v>1</v>
      </c>
      <c r="P56" s="22">
        <f t="shared" si="6"/>
        <v>4.2235811902308303E-2</v>
      </c>
      <c r="Q56" s="21"/>
      <c r="R56" s="1"/>
      <c r="S56" s="6">
        <f>VLOOKUP(C56,Assumptions!A$10:C$18,IF(D56="Male",2,3),FALSE)</f>
        <v>1</v>
      </c>
      <c r="T56" s="7">
        <f>IF(E56="Y",Assumptions!B$23,Assumptions!B$22)</f>
        <v>1</v>
      </c>
      <c r="U56" s="7">
        <f>IF(F56="Y",Assumptions!B$27,0)</f>
        <v>0</v>
      </c>
      <c r="V56" s="7">
        <f>IF(G56="Y",Assumptions!B$28,0)</f>
        <v>0</v>
      </c>
      <c r="W56" s="7">
        <f>IF(H56="Y",Assumptions!B$29,0)</f>
        <v>0</v>
      </c>
      <c r="X56" s="7">
        <f>IF(I56="Y",Assumptions!B$30,0)</f>
        <v>0</v>
      </c>
      <c r="Y56" s="7">
        <f>IF(J56="Y",Assumptions!B$31,0)</f>
        <v>0</v>
      </c>
      <c r="Z56" s="7">
        <f>IF(K56="Y",Assumptions!B$32,0)</f>
        <v>0</v>
      </c>
      <c r="AA56" s="7">
        <f>IF(L56="Y",Assumptions!B$33,)</f>
        <v>0</v>
      </c>
      <c r="AB56" s="8">
        <f>IF(M56="Y",Assumptions!B$34,0)</f>
        <v>0</v>
      </c>
    </row>
    <row r="57" spans="1:28" x14ac:dyDescent="0.3">
      <c r="A57" s="67">
        <f t="shared" si="4"/>
        <v>42</v>
      </c>
      <c r="B57" s="68"/>
      <c r="C57" s="67" t="s">
        <v>6</v>
      </c>
      <c r="D57" s="67" t="s">
        <v>15</v>
      </c>
      <c r="E57" s="67" t="s">
        <v>14</v>
      </c>
      <c r="F57" s="67" t="s">
        <v>14</v>
      </c>
      <c r="G57" s="67" t="s">
        <v>14</v>
      </c>
      <c r="H57" s="67" t="s">
        <v>14</v>
      </c>
      <c r="I57" s="67" t="s">
        <v>14</v>
      </c>
      <c r="J57" s="67" t="s">
        <v>14</v>
      </c>
      <c r="K57" s="67" t="s">
        <v>14</v>
      </c>
      <c r="L57" s="67" t="s">
        <v>14</v>
      </c>
      <c r="M57" s="67" t="s">
        <v>14</v>
      </c>
      <c r="N57" s="15">
        <f t="shared" si="3"/>
        <v>1</v>
      </c>
      <c r="O57" s="15">
        <f t="shared" si="5"/>
        <v>1</v>
      </c>
      <c r="P57" s="22">
        <f t="shared" si="6"/>
        <v>4.2235811902308303E-2</v>
      </c>
      <c r="Q57" s="21"/>
      <c r="R57" s="1"/>
      <c r="S57" s="6">
        <f>VLOOKUP(C57,Assumptions!A$10:C$18,IF(D57="Male",2,3),FALSE)</f>
        <v>1</v>
      </c>
      <c r="T57" s="7">
        <f>IF(E57="Y",Assumptions!B$23,Assumptions!B$22)</f>
        <v>1</v>
      </c>
      <c r="U57" s="7">
        <f>IF(F57="Y",Assumptions!B$27,0)</f>
        <v>0</v>
      </c>
      <c r="V57" s="7">
        <f>IF(G57="Y",Assumptions!B$28,0)</f>
        <v>0</v>
      </c>
      <c r="W57" s="7">
        <f>IF(H57="Y",Assumptions!B$29,0)</f>
        <v>0</v>
      </c>
      <c r="X57" s="7">
        <f>IF(I57="Y",Assumptions!B$30,0)</f>
        <v>0</v>
      </c>
      <c r="Y57" s="7">
        <f>IF(J57="Y",Assumptions!B$31,0)</f>
        <v>0</v>
      </c>
      <c r="Z57" s="7">
        <f>IF(K57="Y",Assumptions!B$32,0)</f>
        <v>0</v>
      </c>
      <c r="AA57" s="7">
        <f>IF(L57="Y",Assumptions!B$33,)</f>
        <v>0</v>
      </c>
      <c r="AB57" s="8">
        <f>IF(M57="Y",Assumptions!B$34,0)</f>
        <v>0</v>
      </c>
    </row>
    <row r="58" spans="1:28" x14ac:dyDescent="0.3">
      <c r="A58" s="67">
        <f t="shared" si="4"/>
        <v>43</v>
      </c>
      <c r="B58" s="68"/>
      <c r="C58" s="67" t="s">
        <v>6</v>
      </c>
      <c r="D58" s="67" t="s">
        <v>15</v>
      </c>
      <c r="E58" s="67" t="s">
        <v>14</v>
      </c>
      <c r="F58" s="67" t="s">
        <v>14</v>
      </c>
      <c r="G58" s="67" t="s">
        <v>14</v>
      </c>
      <c r="H58" s="67" t="s">
        <v>14</v>
      </c>
      <c r="I58" s="67" t="s">
        <v>14</v>
      </c>
      <c r="J58" s="67" t="s">
        <v>14</v>
      </c>
      <c r="K58" s="67" t="s">
        <v>14</v>
      </c>
      <c r="L58" s="67" t="s">
        <v>14</v>
      </c>
      <c r="M58" s="67" t="s">
        <v>14</v>
      </c>
      <c r="N58" s="15">
        <f t="shared" si="3"/>
        <v>1</v>
      </c>
      <c r="O58" s="15">
        <f t="shared" si="5"/>
        <v>1</v>
      </c>
      <c r="P58" s="22">
        <f t="shared" si="6"/>
        <v>4.2235811902308303E-2</v>
      </c>
      <c r="Q58" s="21"/>
      <c r="R58" s="1"/>
      <c r="S58" s="6">
        <f>VLOOKUP(C58,Assumptions!A$10:C$18,IF(D58="Male",2,3),FALSE)</f>
        <v>1</v>
      </c>
      <c r="T58" s="7">
        <f>IF(E58="Y",Assumptions!B$23,Assumptions!B$22)</f>
        <v>1</v>
      </c>
      <c r="U58" s="7">
        <f>IF(F58="Y",Assumptions!B$27,0)</f>
        <v>0</v>
      </c>
      <c r="V58" s="7">
        <f>IF(G58="Y",Assumptions!B$28,0)</f>
        <v>0</v>
      </c>
      <c r="W58" s="7">
        <f>IF(H58="Y",Assumptions!B$29,0)</f>
        <v>0</v>
      </c>
      <c r="X58" s="7">
        <f>IF(I58="Y",Assumptions!B$30,0)</f>
        <v>0</v>
      </c>
      <c r="Y58" s="7">
        <f>IF(J58="Y",Assumptions!B$31,0)</f>
        <v>0</v>
      </c>
      <c r="Z58" s="7">
        <f>IF(K58="Y",Assumptions!B$32,0)</f>
        <v>0</v>
      </c>
      <c r="AA58" s="7">
        <f>IF(L58="Y",Assumptions!B$33,)</f>
        <v>0</v>
      </c>
      <c r="AB58" s="8">
        <f>IF(M58="Y",Assumptions!B$34,0)</f>
        <v>0</v>
      </c>
    </row>
    <row r="59" spans="1:28" x14ac:dyDescent="0.3">
      <c r="A59" s="67">
        <f t="shared" si="4"/>
        <v>44</v>
      </c>
      <c r="B59" s="68"/>
      <c r="C59" s="67" t="s">
        <v>6</v>
      </c>
      <c r="D59" s="67" t="s">
        <v>15</v>
      </c>
      <c r="E59" s="67" t="s">
        <v>14</v>
      </c>
      <c r="F59" s="67" t="s">
        <v>14</v>
      </c>
      <c r="G59" s="67" t="s">
        <v>14</v>
      </c>
      <c r="H59" s="67" t="s">
        <v>14</v>
      </c>
      <c r="I59" s="67" t="s">
        <v>14</v>
      </c>
      <c r="J59" s="67" t="s">
        <v>14</v>
      </c>
      <c r="K59" s="67" t="s">
        <v>14</v>
      </c>
      <c r="L59" s="67" t="s">
        <v>14</v>
      </c>
      <c r="M59" s="67" t="s">
        <v>14</v>
      </c>
      <c r="N59" s="15">
        <f t="shared" si="3"/>
        <v>1</v>
      </c>
      <c r="O59" s="15">
        <f t="shared" si="5"/>
        <v>1</v>
      </c>
      <c r="P59" s="22">
        <f t="shared" si="6"/>
        <v>4.2235811902308303E-2</v>
      </c>
      <c r="Q59" s="21"/>
      <c r="R59" s="1"/>
      <c r="S59" s="6">
        <f>VLOOKUP(C59,Assumptions!A$10:C$18,IF(D59="Male",2,3),FALSE)</f>
        <v>1</v>
      </c>
      <c r="T59" s="7">
        <f>IF(E59="Y",Assumptions!B$23,Assumptions!B$22)</f>
        <v>1</v>
      </c>
      <c r="U59" s="7">
        <f>IF(F59="Y",Assumptions!B$27,0)</f>
        <v>0</v>
      </c>
      <c r="V59" s="7">
        <f>IF(G59="Y",Assumptions!B$28,0)</f>
        <v>0</v>
      </c>
      <c r="W59" s="7">
        <f>IF(H59="Y",Assumptions!B$29,0)</f>
        <v>0</v>
      </c>
      <c r="X59" s="7">
        <f>IF(I59="Y",Assumptions!B$30,0)</f>
        <v>0</v>
      </c>
      <c r="Y59" s="7">
        <f>IF(J59="Y",Assumptions!B$31,0)</f>
        <v>0</v>
      </c>
      <c r="Z59" s="7">
        <f>IF(K59="Y",Assumptions!B$32,0)</f>
        <v>0</v>
      </c>
      <c r="AA59" s="7">
        <f>IF(L59="Y",Assumptions!B$33,)</f>
        <v>0</v>
      </c>
      <c r="AB59" s="8">
        <f>IF(M59="Y",Assumptions!B$34,0)</f>
        <v>0</v>
      </c>
    </row>
    <row r="60" spans="1:28" x14ac:dyDescent="0.3">
      <c r="A60" s="67">
        <f t="shared" si="4"/>
        <v>45</v>
      </c>
      <c r="B60" s="68"/>
      <c r="C60" s="67" t="s">
        <v>6</v>
      </c>
      <c r="D60" s="67" t="s">
        <v>15</v>
      </c>
      <c r="E60" s="67" t="s">
        <v>14</v>
      </c>
      <c r="F60" s="67" t="s">
        <v>14</v>
      </c>
      <c r="G60" s="67" t="s">
        <v>14</v>
      </c>
      <c r="H60" s="67" t="s">
        <v>14</v>
      </c>
      <c r="I60" s="67" t="s">
        <v>14</v>
      </c>
      <c r="J60" s="67" t="s">
        <v>14</v>
      </c>
      <c r="K60" s="67" t="s">
        <v>14</v>
      </c>
      <c r="L60" s="67" t="s">
        <v>14</v>
      </c>
      <c r="M60" s="67" t="s">
        <v>14</v>
      </c>
      <c r="N60" s="15">
        <f t="shared" si="3"/>
        <v>1</v>
      </c>
      <c r="O60" s="15">
        <f t="shared" si="5"/>
        <v>1</v>
      </c>
      <c r="P60" s="22">
        <f t="shared" si="6"/>
        <v>4.2235811902308303E-2</v>
      </c>
      <c r="Q60" s="21"/>
      <c r="R60" s="1"/>
      <c r="S60" s="6">
        <f>VLOOKUP(C60,Assumptions!A$10:C$18,IF(D60="Male",2,3),FALSE)</f>
        <v>1</v>
      </c>
      <c r="T60" s="7">
        <f>IF(E60="Y",Assumptions!B$23,Assumptions!B$22)</f>
        <v>1</v>
      </c>
      <c r="U60" s="7">
        <f>IF(F60="Y",Assumptions!B$27,0)</f>
        <v>0</v>
      </c>
      <c r="V60" s="7">
        <f>IF(G60="Y",Assumptions!B$28,0)</f>
        <v>0</v>
      </c>
      <c r="W60" s="7">
        <f>IF(H60="Y",Assumptions!B$29,0)</f>
        <v>0</v>
      </c>
      <c r="X60" s="7">
        <f>IF(I60="Y",Assumptions!B$30,0)</f>
        <v>0</v>
      </c>
      <c r="Y60" s="7">
        <f>IF(J60="Y",Assumptions!B$31,0)</f>
        <v>0</v>
      </c>
      <c r="Z60" s="7">
        <f>IF(K60="Y",Assumptions!B$32,0)</f>
        <v>0</v>
      </c>
      <c r="AA60" s="7">
        <f>IF(L60="Y",Assumptions!B$33,)</f>
        <v>0</v>
      </c>
      <c r="AB60" s="8">
        <f>IF(M60="Y",Assumptions!B$34,0)</f>
        <v>0</v>
      </c>
    </row>
    <row r="61" spans="1:28" x14ac:dyDescent="0.3">
      <c r="A61" s="67">
        <f t="shared" si="4"/>
        <v>46</v>
      </c>
      <c r="B61" s="68"/>
      <c r="C61" s="67" t="s">
        <v>6</v>
      </c>
      <c r="D61" s="67" t="s">
        <v>15</v>
      </c>
      <c r="E61" s="67" t="s">
        <v>14</v>
      </c>
      <c r="F61" s="67" t="s">
        <v>14</v>
      </c>
      <c r="G61" s="67" t="s">
        <v>14</v>
      </c>
      <c r="H61" s="67" t="s">
        <v>14</v>
      </c>
      <c r="I61" s="67" t="s">
        <v>14</v>
      </c>
      <c r="J61" s="67" t="s">
        <v>14</v>
      </c>
      <c r="K61" s="67" t="s">
        <v>14</v>
      </c>
      <c r="L61" s="67" t="s">
        <v>14</v>
      </c>
      <c r="M61" s="67" t="s">
        <v>14</v>
      </c>
      <c r="N61" s="15">
        <f t="shared" si="3"/>
        <v>1</v>
      </c>
      <c r="O61" s="15">
        <f t="shared" si="5"/>
        <v>1</v>
      </c>
      <c r="P61" s="22">
        <f t="shared" si="6"/>
        <v>4.2235811902308303E-2</v>
      </c>
      <c r="Q61" s="21"/>
      <c r="R61" s="1"/>
      <c r="S61" s="6">
        <f>VLOOKUP(C61,Assumptions!A$10:C$18,IF(D61="Male",2,3),FALSE)</f>
        <v>1</v>
      </c>
      <c r="T61" s="7">
        <f>IF(E61="Y",Assumptions!B$23,Assumptions!B$22)</f>
        <v>1</v>
      </c>
      <c r="U61" s="7">
        <f>IF(F61="Y",Assumptions!B$27,0)</f>
        <v>0</v>
      </c>
      <c r="V61" s="7">
        <f>IF(G61="Y",Assumptions!B$28,0)</f>
        <v>0</v>
      </c>
      <c r="W61" s="7">
        <f>IF(H61="Y",Assumptions!B$29,0)</f>
        <v>0</v>
      </c>
      <c r="X61" s="7">
        <f>IF(I61="Y",Assumptions!B$30,0)</f>
        <v>0</v>
      </c>
      <c r="Y61" s="7">
        <f>IF(J61="Y",Assumptions!B$31,0)</f>
        <v>0</v>
      </c>
      <c r="Z61" s="7">
        <f>IF(K61="Y",Assumptions!B$32,0)</f>
        <v>0</v>
      </c>
      <c r="AA61" s="7">
        <f>IF(L61="Y",Assumptions!B$33,)</f>
        <v>0</v>
      </c>
      <c r="AB61" s="8">
        <f>IF(M61="Y",Assumptions!B$34,0)</f>
        <v>0</v>
      </c>
    </row>
    <row r="62" spans="1:28" x14ac:dyDescent="0.3">
      <c r="A62" s="67">
        <f t="shared" si="4"/>
        <v>47</v>
      </c>
      <c r="B62" s="68"/>
      <c r="C62" s="67" t="s">
        <v>6</v>
      </c>
      <c r="D62" s="67" t="s">
        <v>15</v>
      </c>
      <c r="E62" s="67" t="s">
        <v>14</v>
      </c>
      <c r="F62" s="67" t="s">
        <v>14</v>
      </c>
      <c r="G62" s="67" t="s">
        <v>14</v>
      </c>
      <c r="H62" s="67" t="s">
        <v>14</v>
      </c>
      <c r="I62" s="67" t="s">
        <v>14</v>
      </c>
      <c r="J62" s="67" t="s">
        <v>14</v>
      </c>
      <c r="K62" s="67" t="s">
        <v>14</v>
      </c>
      <c r="L62" s="67" t="s">
        <v>14</v>
      </c>
      <c r="M62" s="67" t="s">
        <v>14</v>
      </c>
      <c r="N62" s="15">
        <f t="shared" si="3"/>
        <v>1</v>
      </c>
      <c r="O62" s="15">
        <f t="shared" si="5"/>
        <v>1</v>
      </c>
      <c r="P62" s="22">
        <f t="shared" si="6"/>
        <v>4.2235811902308303E-2</v>
      </c>
      <c r="Q62" s="21"/>
      <c r="R62" s="1"/>
      <c r="S62" s="6">
        <f>VLOOKUP(C62,Assumptions!A$10:C$18,IF(D62="Male",2,3),FALSE)</f>
        <v>1</v>
      </c>
      <c r="T62" s="7">
        <f>IF(E62="Y",Assumptions!B$23,Assumptions!B$22)</f>
        <v>1</v>
      </c>
      <c r="U62" s="7">
        <f>IF(F62="Y",Assumptions!B$27,0)</f>
        <v>0</v>
      </c>
      <c r="V62" s="7">
        <f>IF(G62="Y",Assumptions!B$28,0)</f>
        <v>0</v>
      </c>
      <c r="W62" s="7">
        <f>IF(H62="Y",Assumptions!B$29,0)</f>
        <v>0</v>
      </c>
      <c r="X62" s="7">
        <f>IF(I62="Y",Assumptions!B$30,0)</f>
        <v>0</v>
      </c>
      <c r="Y62" s="7">
        <f>IF(J62="Y",Assumptions!B$31,0)</f>
        <v>0</v>
      </c>
      <c r="Z62" s="7">
        <f>IF(K62="Y",Assumptions!B$32,0)</f>
        <v>0</v>
      </c>
      <c r="AA62" s="7">
        <f>IF(L62="Y",Assumptions!B$33,)</f>
        <v>0</v>
      </c>
      <c r="AB62" s="8">
        <f>IF(M62="Y",Assumptions!B$34,0)</f>
        <v>0</v>
      </c>
    </row>
    <row r="63" spans="1:28" x14ac:dyDescent="0.3">
      <c r="A63" s="67">
        <f t="shared" si="4"/>
        <v>48</v>
      </c>
      <c r="B63" s="68"/>
      <c r="C63" s="67" t="s">
        <v>6</v>
      </c>
      <c r="D63" s="67" t="s">
        <v>15</v>
      </c>
      <c r="E63" s="67" t="s">
        <v>14</v>
      </c>
      <c r="F63" s="67" t="s">
        <v>14</v>
      </c>
      <c r="G63" s="67" t="s">
        <v>14</v>
      </c>
      <c r="H63" s="67" t="s">
        <v>14</v>
      </c>
      <c r="I63" s="67" t="s">
        <v>14</v>
      </c>
      <c r="J63" s="67" t="s">
        <v>14</v>
      </c>
      <c r="K63" s="67" t="s">
        <v>14</v>
      </c>
      <c r="L63" s="67" t="s">
        <v>14</v>
      </c>
      <c r="M63" s="67" t="s">
        <v>14</v>
      </c>
      <c r="N63" s="15">
        <f t="shared" si="3"/>
        <v>1</v>
      </c>
      <c r="O63" s="15">
        <f t="shared" si="5"/>
        <v>1</v>
      </c>
      <c r="P63" s="22">
        <f t="shared" si="6"/>
        <v>4.2235811902308303E-2</v>
      </c>
      <c r="Q63" s="21"/>
      <c r="R63" s="1"/>
      <c r="S63" s="6">
        <f>VLOOKUP(C63,Assumptions!A$10:C$18,IF(D63="Male",2,3),FALSE)</f>
        <v>1</v>
      </c>
      <c r="T63" s="7">
        <f>IF(E63="Y",Assumptions!B$23,Assumptions!B$22)</f>
        <v>1</v>
      </c>
      <c r="U63" s="7">
        <f>IF(F63="Y",Assumptions!B$27,0)</f>
        <v>0</v>
      </c>
      <c r="V63" s="7">
        <f>IF(G63="Y",Assumptions!B$28,0)</f>
        <v>0</v>
      </c>
      <c r="W63" s="7">
        <f>IF(H63="Y",Assumptions!B$29,0)</f>
        <v>0</v>
      </c>
      <c r="X63" s="7">
        <f>IF(I63="Y",Assumptions!B$30,0)</f>
        <v>0</v>
      </c>
      <c r="Y63" s="7">
        <f>IF(J63="Y",Assumptions!B$31,0)</f>
        <v>0</v>
      </c>
      <c r="Z63" s="7">
        <f>IF(K63="Y",Assumptions!B$32,0)</f>
        <v>0</v>
      </c>
      <c r="AA63" s="7">
        <f>IF(L63="Y",Assumptions!B$33,)</f>
        <v>0</v>
      </c>
      <c r="AB63" s="8">
        <f>IF(M63="Y",Assumptions!B$34,0)</f>
        <v>0</v>
      </c>
    </row>
    <row r="64" spans="1:28" x14ac:dyDescent="0.3">
      <c r="A64" s="67">
        <f>+A63+1</f>
        <v>49</v>
      </c>
      <c r="B64" s="68"/>
      <c r="C64" s="67" t="s">
        <v>6</v>
      </c>
      <c r="D64" s="67" t="s">
        <v>15</v>
      </c>
      <c r="E64" s="67" t="s">
        <v>14</v>
      </c>
      <c r="F64" s="67" t="s">
        <v>14</v>
      </c>
      <c r="G64" s="67" t="s">
        <v>14</v>
      </c>
      <c r="H64" s="67" t="s">
        <v>14</v>
      </c>
      <c r="I64" s="67" t="s">
        <v>14</v>
      </c>
      <c r="J64" s="67" t="s">
        <v>14</v>
      </c>
      <c r="K64" s="67" t="s">
        <v>14</v>
      </c>
      <c r="L64" s="67" t="s">
        <v>14</v>
      </c>
      <c r="M64" s="67" t="s">
        <v>14</v>
      </c>
      <c r="N64" s="15">
        <f t="shared" si="3"/>
        <v>1</v>
      </c>
      <c r="O64" s="15">
        <f t="shared" si="5"/>
        <v>1</v>
      </c>
      <c r="P64" s="22">
        <f t="shared" si="6"/>
        <v>4.2235811902308303E-2</v>
      </c>
      <c r="Q64" s="21"/>
      <c r="R64" s="1"/>
      <c r="S64" s="6">
        <f>VLOOKUP(C64,Assumptions!A$10:C$18,IF(D64="Male",2,3),FALSE)</f>
        <v>1</v>
      </c>
      <c r="T64" s="7">
        <f>IF(E64="Y",Assumptions!B$23,Assumptions!B$22)</f>
        <v>1</v>
      </c>
      <c r="U64" s="7">
        <f>IF(F64="Y",Assumptions!B$27,0)</f>
        <v>0</v>
      </c>
      <c r="V64" s="7">
        <f>IF(G64="Y",Assumptions!B$28,0)</f>
        <v>0</v>
      </c>
      <c r="W64" s="7">
        <f>IF(H64="Y",Assumptions!B$29,0)</f>
        <v>0</v>
      </c>
      <c r="X64" s="7">
        <f>IF(I64="Y",Assumptions!B$30,0)</f>
        <v>0</v>
      </c>
      <c r="Y64" s="7">
        <f>IF(J64="Y",Assumptions!B$31,0)</f>
        <v>0</v>
      </c>
      <c r="Z64" s="7">
        <f>IF(K64="Y",Assumptions!B$32,0)</f>
        <v>0</v>
      </c>
      <c r="AA64" s="7">
        <f>IF(L64="Y",Assumptions!B$33,)</f>
        <v>0</v>
      </c>
      <c r="AB64" s="8">
        <f>IF(M64="Y",Assumptions!B$34,0)</f>
        <v>0</v>
      </c>
    </row>
    <row r="65" spans="1:28" x14ac:dyDescent="0.3">
      <c r="A65" s="69">
        <f t="shared" si="4"/>
        <v>50</v>
      </c>
      <c r="B65" s="70"/>
      <c r="C65" s="69" t="s">
        <v>6</v>
      </c>
      <c r="D65" s="69" t="s">
        <v>15</v>
      </c>
      <c r="E65" s="69" t="s">
        <v>14</v>
      </c>
      <c r="F65" s="69" t="s">
        <v>14</v>
      </c>
      <c r="G65" s="69" t="s">
        <v>14</v>
      </c>
      <c r="H65" s="69" t="s">
        <v>14</v>
      </c>
      <c r="I65" s="69" t="s">
        <v>14</v>
      </c>
      <c r="J65" s="69" t="s">
        <v>14</v>
      </c>
      <c r="K65" s="69" t="s">
        <v>14</v>
      </c>
      <c r="L65" s="69" t="s">
        <v>14</v>
      </c>
      <c r="M65" s="69" t="s">
        <v>14</v>
      </c>
      <c r="N65" s="47">
        <f t="shared" si="3"/>
        <v>1</v>
      </c>
      <c r="O65" s="47">
        <f t="shared" si="5"/>
        <v>1</v>
      </c>
      <c r="P65" s="48">
        <f t="shared" si="6"/>
        <v>4.2235811902308303E-2</v>
      </c>
      <c r="Q65" s="21"/>
      <c r="R65" s="1"/>
      <c r="S65" s="6">
        <f>VLOOKUP(C65,Assumptions!A$10:C$18,IF(D65="Male",2,3),FALSE)</f>
        <v>1</v>
      </c>
      <c r="T65" s="18">
        <f>IF(E65="Y",Assumptions!B$23,Assumptions!B$22)</f>
        <v>1</v>
      </c>
      <c r="U65" s="18">
        <f>IF(F65="Y",Assumptions!B$27,0)</f>
        <v>0</v>
      </c>
      <c r="V65" s="18">
        <f>IF(G65="Y",Assumptions!B$28,0)</f>
        <v>0</v>
      </c>
      <c r="W65" s="18">
        <f>IF(H65="Y",Assumptions!B$29,0)</f>
        <v>0</v>
      </c>
      <c r="X65" s="18">
        <f>IF(I65="Y",Assumptions!B$30,0)</f>
        <v>0</v>
      </c>
      <c r="Y65" s="18">
        <f>IF(J65="Y",Assumptions!B$31,0)</f>
        <v>0</v>
      </c>
      <c r="Z65" s="18">
        <f>IF(K65="Y",Assumptions!B$32,0)</f>
        <v>0</v>
      </c>
      <c r="AA65" s="18">
        <f>IF(L65="Y",Assumptions!B$33,)</f>
        <v>0</v>
      </c>
      <c r="AB65" s="19">
        <f>IF(M65="Y",Assumptions!B$34,0)</f>
        <v>0</v>
      </c>
    </row>
    <row r="66" spans="1:28" x14ac:dyDescent="0.3"/>
    <row r="67" spans="1:28" x14ac:dyDescent="0.3"/>
  </sheetData>
  <sheetProtection algorithmName="SHA-512" hashValue="puIIaQ6lzUa6tyEOyN4RD9liZpvIRelcbgxsqr7GacT3RvdRiniBoXHbpe+d0gve+tPJIg7zVX4A5fdKYGCo/w==" saltValue="Aoz06HHDeUfD/cNetDQjpg==" spinCount="100000" sheet="1" objects="1" scenarios="1" selectLockedCells="1"/>
  <mergeCells count="5">
    <mergeCell ref="N14:N15"/>
    <mergeCell ref="S14:AB14"/>
    <mergeCell ref="F14:M14"/>
    <mergeCell ref="O14:O15"/>
    <mergeCell ref="P14:P15"/>
  </mergeCells>
  <printOptions horizontalCentered="1"/>
  <pageMargins left="0.70866141732283472" right="0.70866141732283472" top="0.74803149606299213" bottom="0.74803149606299213" header="0.31496062992125984" footer="0.31496062992125984"/>
  <pageSetup scale="52" orientation="landscape" horizontalDpi="4294967293" verticalDpi="1200" r:id="rId1"/>
  <headerFooter>
    <oddFooter>&amp;R&amp;F
&amp;D &amp;T</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3620AC1E-C3D1-4A0A-9B5C-E6BC38131662}">
          <x14:formula1>
            <xm:f>Assumptions!$A$10:$A$18</xm:f>
          </x14:formula1>
          <xm:sqref>C16:C65</xm:sqref>
        </x14:dataValidation>
        <x14:dataValidation type="list" allowBlank="1" showInputMessage="1" showErrorMessage="1" xr:uid="{28BD1EB0-FA60-4CA8-8329-04117F4212D0}">
          <x14:formula1>
            <xm:f>Assumptions!$D$28:$D$29</xm:f>
          </x14:formula1>
          <xm:sqref>E16:M65</xm:sqref>
        </x14:dataValidation>
        <x14:dataValidation type="list" allowBlank="1" showInputMessage="1" showErrorMessage="1" xr:uid="{7F8BB05F-B5E2-4FD9-ACDC-75A3D3E52C14}">
          <x14:formula1>
            <xm:f>Assumptions!$E$11:$E$12</xm:f>
          </x14:formula1>
          <xm:sqref>D16:D65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EE56C-AE4F-48F2-A154-AE7AE915CD20}">
  <dimension ref="A1:D28"/>
  <sheetViews>
    <sheetView showGridLines="0" workbookViewId="0"/>
  </sheetViews>
  <sheetFormatPr defaultColWidth="0" defaultRowHeight="14.4" zeroHeight="1" x14ac:dyDescent="0.3"/>
  <cols>
    <col min="1" max="1" width="17" bestFit="1" customWidth="1"/>
    <col min="2" max="2" width="2.77734375" customWidth="1"/>
    <col min="3" max="3" width="173.6640625" customWidth="1"/>
    <col min="4" max="4" width="8.88671875" customWidth="1"/>
    <col min="5" max="16384" width="8.88671875" hidden="1"/>
  </cols>
  <sheetData>
    <row r="1" spans="1:3" ht="18" x14ac:dyDescent="0.35">
      <c r="A1" s="63" t="s">
        <v>44</v>
      </c>
    </row>
    <row r="2" spans="1:3" x14ac:dyDescent="0.3"/>
    <row r="3" spans="1:3" x14ac:dyDescent="0.3">
      <c r="A3" s="24" t="s">
        <v>41</v>
      </c>
      <c r="B3" s="25"/>
      <c r="C3" s="26" t="s">
        <v>63</v>
      </c>
    </row>
    <row r="4" spans="1:3" x14ac:dyDescent="0.3">
      <c r="A4" s="27"/>
      <c r="B4" s="28"/>
      <c r="C4" s="5" t="s">
        <v>64</v>
      </c>
    </row>
    <row r="5" spans="1:3" x14ac:dyDescent="0.3">
      <c r="A5" s="27"/>
      <c r="B5" s="28"/>
      <c r="C5" s="5" t="s">
        <v>65</v>
      </c>
    </row>
    <row r="6" spans="1:3" ht="28.8" x14ac:dyDescent="0.3">
      <c r="A6" s="27"/>
      <c r="B6" s="28"/>
      <c r="C6" s="33" t="s">
        <v>66</v>
      </c>
    </row>
    <row r="7" spans="1:3" x14ac:dyDescent="0.3">
      <c r="A7" s="27"/>
      <c r="B7" s="28"/>
      <c r="C7" s="5" t="s">
        <v>67</v>
      </c>
    </row>
    <row r="8" spans="1:3" ht="28.8" x14ac:dyDescent="0.3">
      <c r="A8" s="29"/>
      <c r="B8" s="30"/>
      <c r="C8" s="34" t="s">
        <v>68</v>
      </c>
    </row>
    <row r="9" spans="1:3" x14ac:dyDescent="0.3">
      <c r="A9" s="23"/>
      <c r="B9" s="23"/>
    </row>
    <row r="10" spans="1:3" ht="28.8" x14ac:dyDescent="0.3">
      <c r="A10" s="24" t="s">
        <v>42</v>
      </c>
      <c r="B10" s="25"/>
      <c r="C10" s="32" t="s">
        <v>69</v>
      </c>
    </row>
    <row r="11" spans="1:3" ht="57.6" x14ac:dyDescent="0.3">
      <c r="A11" s="27"/>
      <c r="B11" s="28"/>
      <c r="C11" s="33" t="s">
        <v>70</v>
      </c>
    </row>
    <row r="12" spans="1:3" ht="43.2" x14ac:dyDescent="0.3">
      <c r="A12" s="27"/>
      <c r="B12" s="28"/>
      <c r="C12" s="33" t="s">
        <v>71</v>
      </c>
    </row>
    <row r="13" spans="1:3" ht="57.6" x14ac:dyDescent="0.3">
      <c r="A13" s="29"/>
      <c r="B13" s="30"/>
      <c r="C13" s="34" t="s">
        <v>72</v>
      </c>
    </row>
    <row r="14" spans="1:3" x14ac:dyDescent="0.3">
      <c r="A14" s="23"/>
      <c r="B14" s="23"/>
    </row>
    <row r="15" spans="1:3" ht="43.2" x14ac:dyDescent="0.3">
      <c r="A15" s="24" t="s">
        <v>43</v>
      </c>
      <c r="B15" s="25"/>
      <c r="C15" s="32" t="s">
        <v>73</v>
      </c>
    </row>
    <row r="16" spans="1:3" ht="28.8" customHeight="1" x14ac:dyDescent="0.3">
      <c r="A16" s="3"/>
      <c r="B16" s="28"/>
      <c r="C16" s="33" t="s">
        <v>74</v>
      </c>
    </row>
    <row r="17" spans="1:3" x14ac:dyDescent="0.3">
      <c r="A17" s="3"/>
      <c r="B17" s="28"/>
      <c r="C17" s="5" t="s">
        <v>75</v>
      </c>
    </row>
    <row r="18" spans="1:3" x14ac:dyDescent="0.3">
      <c r="A18" s="3"/>
      <c r="B18" s="28"/>
      <c r="C18" s="5" t="s">
        <v>76</v>
      </c>
    </row>
    <row r="19" spans="1:3" x14ac:dyDescent="0.3">
      <c r="A19" s="3"/>
      <c r="B19" s="28"/>
      <c r="C19" s="5" t="s">
        <v>77</v>
      </c>
    </row>
    <row r="20" spans="1:3" x14ac:dyDescent="0.3">
      <c r="A20" s="9"/>
      <c r="B20" s="30"/>
      <c r="C20" s="31" t="s">
        <v>78</v>
      </c>
    </row>
    <row r="21" spans="1:3" x14ac:dyDescent="0.3"/>
    <row r="22" spans="1:3" ht="172.8" x14ac:dyDescent="0.3">
      <c r="A22" s="36" t="s">
        <v>62</v>
      </c>
      <c r="B22" s="37"/>
      <c r="C22" s="38" t="s">
        <v>61</v>
      </c>
    </row>
    <row r="23" spans="1:3" x14ac:dyDescent="0.3"/>
    <row r="24" spans="1:3" ht="43.2" x14ac:dyDescent="0.3">
      <c r="A24" s="39" t="s">
        <v>36</v>
      </c>
      <c r="B24" s="40"/>
      <c r="C24" s="56" t="s">
        <v>60</v>
      </c>
    </row>
    <row r="25" spans="1:3" ht="43.2" x14ac:dyDescent="0.3">
      <c r="A25" s="3"/>
      <c r="B25" s="4"/>
      <c r="C25" s="57" t="s">
        <v>46</v>
      </c>
    </row>
    <row r="26" spans="1:3" ht="57.6" x14ac:dyDescent="0.3">
      <c r="A26" s="3"/>
      <c r="B26" s="4"/>
      <c r="C26" s="57" t="s">
        <v>49</v>
      </c>
    </row>
    <row r="27" spans="1:3" ht="72" x14ac:dyDescent="0.3">
      <c r="A27" s="9"/>
      <c r="B27" s="41"/>
      <c r="C27" s="58" t="s">
        <v>50</v>
      </c>
    </row>
    <row r="28" spans="1:3" x14ac:dyDescent="0.3"/>
  </sheetData>
  <sheetProtection algorithmName="SHA-512" hashValue="rJhoC/MAJsEda6ubufAkbB4oOuM19/5mrr4jwSHahr9CHQH64ybBFaRzypb0HbV/D9gOYZdfJEJzmj/Rbx5rYw==" saltValue="kaXlfNRsE21XHPF+FnZ8B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698FB-4356-4AF9-9BF4-C2ED8D612C74}">
  <dimension ref="A1:K46"/>
  <sheetViews>
    <sheetView showGridLines="0" workbookViewId="0"/>
  </sheetViews>
  <sheetFormatPr defaultColWidth="0" defaultRowHeight="14.4" zeroHeight="1" x14ac:dyDescent="0.3"/>
  <cols>
    <col min="1" max="1" width="37.21875" customWidth="1"/>
    <col min="2" max="3" width="15.77734375" customWidth="1"/>
    <col min="4" max="10" width="14.77734375" customWidth="1"/>
    <col min="11" max="11" width="14.77734375" hidden="1" customWidth="1"/>
    <col min="12" max="16384" width="8.88671875" hidden="1"/>
  </cols>
  <sheetData>
    <row r="1" spans="1:11" ht="18" x14ac:dyDescent="0.35">
      <c r="A1" s="63" t="s">
        <v>42</v>
      </c>
    </row>
    <row r="2" spans="1:11" x14ac:dyDescent="0.3"/>
    <row r="3" spans="1:11" x14ac:dyDescent="0.3">
      <c r="A3" s="35" t="s">
        <v>52</v>
      </c>
    </row>
    <row r="4" spans="1:11" x14ac:dyDescent="0.3">
      <c r="A4" t="s">
        <v>53</v>
      </c>
      <c r="B4" s="62">
        <v>4.2235811902308303E-2</v>
      </c>
    </row>
    <row r="5" spans="1:11" x14ac:dyDescent="0.3"/>
    <row r="6" spans="1:11" x14ac:dyDescent="0.3"/>
    <row r="7" spans="1:11" x14ac:dyDescent="0.3">
      <c r="A7" s="46" t="s">
        <v>54</v>
      </c>
      <c r="B7" s="4"/>
      <c r="C7" s="17"/>
      <c r="D7" s="17"/>
      <c r="E7" s="17"/>
      <c r="F7" s="80"/>
      <c r="G7" s="80"/>
      <c r="H7" s="80"/>
      <c r="I7" s="80"/>
      <c r="J7" s="4"/>
      <c r="K7" s="4"/>
    </row>
    <row r="8" spans="1:11" x14ac:dyDescent="0.3">
      <c r="A8" s="4"/>
      <c r="D8" s="4"/>
      <c r="E8" s="4"/>
      <c r="F8" s="4"/>
      <c r="G8" s="4"/>
      <c r="H8" s="4"/>
      <c r="I8" s="4"/>
      <c r="J8" s="4"/>
      <c r="K8" s="4"/>
    </row>
    <row r="9" spans="1:11" x14ac:dyDescent="0.3">
      <c r="A9" s="4"/>
      <c r="B9" s="60" t="s">
        <v>15</v>
      </c>
      <c r="C9" s="60" t="s">
        <v>16</v>
      </c>
      <c r="D9" s="4"/>
      <c r="E9" s="4"/>
      <c r="F9" s="4"/>
      <c r="G9" s="4"/>
      <c r="H9" s="4"/>
      <c r="I9" s="4"/>
      <c r="J9" s="4"/>
      <c r="K9" s="4"/>
    </row>
    <row r="10" spans="1:11" x14ac:dyDescent="0.3">
      <c r="A10" s="42" t="s">
        <v>0</v>
      </c>
      <c r="B10" s="61">
        <v>0</v>
      </c>
      <c r="C10" s="61">
        <v>0</v>
      </c>
      <c r="D10" s="10"/>
      <c r="E10" s="10"/>
      <c r="F10" s="7"/>
      <c r="G10" s="7"/>
      <c r="H10" s="7"/>
      <c r="I10" s="7"/>
      <c r="J10" s="7"/>
      <c r="K10" s="7"/>
    </row>
    <row r="11" spans="1:11" x14ac:dyDescent="0.3">
      <c r="A11" s="42" t="s">
        <v>1</v>
      </c>
      <c r="B11" s="61">
        <v>9.5789964267142466E-2</v>
      </c>
      <c r="C11" s="61">
        <v>5.7511090652616968E-2</v>
      </c>
      <c r="D11" s="10"/>
      <c r="E11" s="44" t="s">
        <v>16</v>
      </c>
      <c r="F11" s="7"/>
      <c r="G11" s="7"/>
      <c r="H11" s="7"/>
      <c r="I11" s="7"/>
      <c r="J11" s="7"/>
      <c r="K11" s="7"/>
    </row>
    <row r="12" spans="1:11" x14ac:dyDescent="0.3">
      <c r="A12" s="43" t="s">
        <v>2</v>
      </c>
      <c r="B12" s="61">
        <v>8.2264904218149137E-2</v>
      </c>
      <c r="C12" s="61">
        <v>5.8353738659341722E-2</v>
      </c>
      <c r="D12" s="10"/>
      <c r="E12" s="44" t="s">
        <v>15</v>
      </c>
      <c r="F12" s="7"/>
      <c r="G12" s="7"/>
      <c r="H12" s="7"/>
      <c r="I12" s="7"/>
      <c r="J12" s="7"/>
      <c r="K12" s="7"/>
    </row>
    <row r="13" spans="1:11" x14ac:dyDescent="0.3">
      <c r="A13" s="42" t="s">
        <v>3</v>
      </c>
      <c r="B13" s="61">
        <v>9.6060035261290602E-2</v>
      </c>
      <c r="C13" s="61">
        <v>6.8466999337553097E-2</v>
      </c>
      <c r="D13" s="10"/>
      <c r="E13" s="10"/>
      <c r="F13" s="7"/>
      <c r="G13" s="7"/>
      <c r="H13" s="7"/>
      <c r="I13" s="7"/>
      <c r="J13" s="7"/>
      <c r="K13" s="7"/>
    </row>
    <row r="14" spans="1:11" x14ac:dyDescent="0.3">
      <c r="A14" s="42" t="s">
        <v>4</v>
      </c>
      <c r="B14" s="61">
        <v>0.16869148706519746</v>
      </c>
      <c r="C14" s="61">
        <v>0.12099321818620717</v>
      </c>
      <c r="D14" s="10"/>
      <c r="E14" s="10"/>
      <c r="F14" s="7"/>
      <c r="G14" s="7"/>
      <c r="H14" s="7"/>
      <c r="I14" s="7"/>
      <c r="J14" s="7"/>
      <c r="K14" s="7"/>
    </row>
    <row r="15" spans="1:11" x14ac:dyDescent="0.3">
      <c r="A15" s="42" t="s">
        <v>5</v>
      </c>
      <c r="B15" s="61">
        <v>0.43652396206493699</v>
      </c>
      <c r="C15" s="61">
        <v>0.31773754694795636</v>
      </c>
      <c r="D15" s="10"/>
      <c r="E15" s="10"/>
      <c r="F15" s="7"/>
      <c r="G15" s="7"/>
      <c r="H15" s="7"/>
      <c r="I15" s="7"/>
      <c r="J15" s="7"/>
      <c r="K15" s="7"/>
    </row>
    <row r="16" spans="1:11" x14ac:dyDescent="0.3">
      <c r="A16" s="42" t="s">
        <v>6</v>
      </c>
      <c r="B16" s="61">
        <v>1</v>
      </c>
      <c r="C16" s="61">
        <v>0.76033730089633944</v>
      </c>
      <c r="D16" s="10"/>
      <c r="E16" s="10"/>
      <c r="F16" s="7"/>
      <c r="G16" s="7"/>
      <c r="H16" s="7"/>
      <c r="I16" s="7"/>
      <c r="J16" s="7"/>
      <c r="K16" s="7"/>
    </row>
    <row r="17" spans="1:11" x14ac:dyDescent="0.3">
      <c r="A17" s="42" t="s">
        <v>7</v>
      </c>
      <c r="B17" s="61">
        <v>1.9147750716186673</v>
      </c>
      <c r="C17" s="61">
        <v>1.5211071506417997</v>
      </c>
      <c r="D17" s="10"/>
      <c r="E17" s="10"/>
      <c r="F17" s="7"/>
      <c r="G17" s="7"/>
      <c r="H17" s="7"/>
      <c r="I17" s="7"/>
      <c r="J17" s="7"/>
      <c r="K17" s="7"/>
    </row>
    <row r="18" spans="1:11" x14ac:dyDescent="0.3">
      <c r="A18" s="42" t="s">
        <v>23</v>
      </c>
      <c r="B18" s="61">
        <v>3.0605125732388836</v>
      </c>
      <c r="C18" s="61">
        <v>2.6102942098582012</v>
      </c>
      <c r="D18" s="10"/>
      <c r="E18" s="10"/>
      <c r="F18" s="7"/>
      <c r="G18" s="7"/>
      <c r="H18" s="7"/>
      <c r="I18" s="7"/>
      <c r="J18" s="7"/>
      <c r="K18" s="7"/>
    </row>
    <row r="19" spans="1:11" x14ac:dyDescent="0.3">
      <c r="A19" s="4"/>
      <c r="B19" s="4"/>
      <c r="C19" s="4"/>
      <c r="D19" s="4"/>
      <c r="E19" s="4"/>
      <c r="F19" s="4"/>
      <c r="G19" s="4"/>
      <c r="H19" s="4"/>
      <c r="I19" s="4"/>
      <c r="J19" s="4"/>
      <c r="K19" s="4"/>
    </row>
    <row r="20" spans="1:11" x14ac:dyDescent="0.3">
      <c r="A20" s="35" t="s">
        <v>55</v>
      </c>
      <c r="B20" s="4"/>
      <c r="C20" s="16"/>
      <c r="D20" s="16"/>
      <c r="E20" s="16"/>
      <c r="F20" s="4"/>
      <c r="G20" s="4"/>
      <c r="H20" s="4"/>
      <c r="I20" s="4"/>
      <c r="J20" s="4"/>
      <c r="K20" s="4"/>
    </row>
    <row r="21" spans="1:11" x14ac:dyDescent="0.3"/>
    <row r="22" spans="1:11" x14ac:dyDescent="0.3">
      <c r="A22" t="s">
        <v>56</v>
      </c>
      <c r="B22" s="61">
        <v>1</v>
      </c>
    </row>
    <row r="23" spans="1:11" x14ac:dyDescent="0.3">
      <c r="A23" t="s">
        <v>57</v>
      </c>
      <c r="B23" s="61">
        <v>1.7512348073067034</v>
      </c>
    </row>
    <row r="24" spans="1:11" x14ac:dyDescent="0.3"/>
    <row r="25" spans="1:11" x14ac:dyDescent="0.3">
      <c r="A25" s="35" t="s">
        <v>58</v>
      </c>
    </row>
    <row r="26" spans="1:11" x14ac:dyDescent="0.3"/>
    <row r="27" spans="1:11" x14ac:dyDescent="0.3">
      <c r="A27" t="s">
        <v>24</v>
      </c>
      <c r="B27" s="61">
        <v>1.0673597331154583</v>
      </c>
    </row>
    <row r="28" spans="1:11" x14ac:dyDescent="0.3">
      <c r="A28" t="s">
        <v>9</v>
      </c>
      <c r="B28" s="61">
        <v>0.85739916374537173</v>
      </c>
      <c r="D28" s="45" t="s">
        <v>13</v>
      </c>
    </row>
    <row r="29" spans="1:11" x14ac:dyDescent="0.3">
      <c r="A29" t="s">
        <v>8</v>
      </c>
      <c r="B29" s="61">
        <v>0.7477730337459163</v>
      </c>
      <c r="D29" s="45" t="s">
        <v>14</v>
      </c>
    </row>
    <row r="30" spans="1:11" x14ac:dyDescent="0.3">
      <c r="A30" t="s">
        <v>10</v>
      </c>
      <c r="B30" s="61">
        <v>0.64589954994752974</v>
      </c>
    </row>
    <row r="31" spans="1:11" x14ac:dyDescent="0.3">
      <c r="A31" t="s">
        <v>25</v>
      </c>
      <c r="B31" s="61">
        <v>0.90719431204558476</v>
      </c>
    </row>
    <row r="32" spans="1:11" x14ac:dyDescent="0.3">
      <c r="A32" t="s">
        <v>26</v>
      </c>
      <c r="B32" s="61">
        <v>1.5593822424270742</v>
      </c>
    </row>
    <row r="33" spans="1:2" x14ac:dyDescent="0.3">
      <c r="A33" t="s">
        <v>27</v>
      </c>
      <c r="B33" s="61">
        <v>2.0295511263006318</v>
      </c>
    </row>
    <row r="34" spans="1:2" x14ac:dyDescent="0.3">
      <c r="A34" t="s">
        <v>28</v>
      </c>
      <c r="B34" s="61">
        <v>1.6003231891644742</v>
      </c>
    </row>
    <row r="35" spans="1:2" x14ac:dyDescent="0.3">
      <c r="B35" s="2"/>
    </row>
    <row r="36" spans="1:2" x14ac:dyDescent="0.3"/>
    <row r="37" spans="1:2" x14ac:dyDescent="0.3"/>
    <row r="38" spans="1:2" x14ac:dyDescent="0.3"/>
    <row r="39" spans="1:2" x14ac:dyDescent="0.3">
      <c r="A39" t="s">
        <v>79</v>
      </c>
    </row>
    <row r="40" spans="1:2" x14ac:dyDescent="0.3"/>
    <row r="41" spans="1:2" x14ac:dyDescent="0.3">
      <c r="A41" s="35" t="s">
        <v>17</v>
      </c>
    </row>
    <row r="42" spans="1:2" x14ac:dyDescent="0.3">
      <c r="A42" t="s">
        <v>30</v>
      </c>
    </row>
    <row r="43" spans="1:2" x14ac:dyDescent="0.3">
      <c r="A43" t="s">
        <v>32</v>
      </c>
    </row>
    <row r="44" spans="1:2" x14ac:dyDescent="0.3">
      <c r="A44" t="s">
        <v>31</v>
      </c>
    </row>
    <row r="45" spans="1:2" x14ac:dyDescent="0.3">
      <c r="A45" t="s">
        <v>33</v>
      </c>
    </row>
    <row r="46" spans="1:2" x14ac:dyDescent="0.3"/>
  </sheetData>
  <sheetProtection algorithmName="SHA-512" hashValue="nIqqFwwU0dwfzw2Rp+5n3wGvXINpPA9X7gCoq1cze10Qxv7kOH+Puixzeu+OquPDFlU+kGDI67b0AIs53GYU5Q==" saltValue="GpukZ/WC5f3AtX0xUwBvew==" spinCount="100000" sheet="1" objects="1" scenarios="1"/>
  <mergeCells count="1">
    <mergeCell ref="F7:I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8493-D391-4FED-BD2C-EFFB6B1DC7E8}">
  <dimension ref="A1:A11"/>
  <sheetViews>
    <sheetView tabSelected="1" workbookViewId="0">
      <selection activeCell="I18" sqref="I18"/>
    </sheetView>
  </sheetViews>
  <sheetFormatPr defaultRowHeight="14.4" x14ac:dyDescent="0.3"/>
  <sheetData>
    <row r="1" spans="1:1" x14ac:dyDescent="0.3">
      <c r="A1" s="81" t="s">
        <v>83</v>
      </c>
    </row>
    <row r="2" spans="1:1" x14ac:dyDescent="0.3">
      <c r="A2" s="81"/>
    </row>
    <row r="3" spans="1:1" x14ac:dyDescent="0.3">
      <c r="A3" s="82" t="s">
        <v>84</v>
      </c>
    </row>
    <row r="4" spans="1:1" x14ac:dyDescent="0.3">
      <c r="A4" s="82" t="s">
        <v>85</v>
      </c>
    </row>
    <row r="5" spans="1:1" x14ac:dyDescent="0.3">
      <c r="A5" s="83" t="s">
        <v>86</v>
      </c>
    </row>
    <row r="6" spans="1:1" x14ac:dyDescent="0.3">
      <c r="A6" s="82"/>
    </row>
    <row r="7" spans="1:1" x14ac:dyDescent="0.3">
      <c r="A7" s="82" t="s">
        <v>87</v>
      </c>
    </row>
    <row r="8" spans="1:1" x14ac:dyDescent="0.3">
      <c r="A8" s="83" t="s">
        <v>88</v>
      </c>
    </row>
    <row r="9" spans="1:1" x14ac:dyDescent="0.3">
      <c r="A9" s="82"/>
    </row>
    <row r="10" spans="1:1" x14ac:dyDescent="0.3">
      <c r="A10" s="82" t="s">
        <v>89</v>
      </c>
    </row>
    <row r="11" spans="1:1" x14ac:dyDescent="0.3">
      <c r="A11" s="83" t="s">
        <v>90</v>
      </c>
    </row>
  </sheetData>
  <hyperlinks>
    <hyperlink ref="A5" r:id="rId1" xr:uid="{AF47B32D-506D-4454-A314-322760160C3A}"/>
    <hyperlink ref="A8" r:id="rId2" display="https://doi.org/10.1101/2020.02.25.20027664" xr:uid="{CC78DF97-3500-48DE-9579-ABF5C3BE6C24}"/>
    <hyperlink ref="A11" r:id="rId3" xr:uid="{7DB0C17B-B955-42A6-9090-EBA7CB33216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Risk Calculator</vt:lpstr>
      <vt:lpstr>Limitations and Technical</vt:lpstr>
      <vt:lpstr>Assumptions</vt:lpstr>
      <vt:lpstr>Sources</vt:lpstr>
      <vt:lpstr>Base_mortality_rate</vt:lpstr>
      <vt:lpstr>Country_Adjustment_Factor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Blair Manktelow</dc:creator>
  <cp:lastModifiedBy>Josee Gonthier</cp:lastModifiedBy>
  <cp:lastPrinted>2020-04-07T19:46:16Z</cp:lastPrinted>
  <dcterms:created xsi:type="dcterms:W3CDTF">2020-03-17T20:00:11Z</dcterms:created>
  <dcterms:modified xsi:type="dcterms:W3CDTF">2020-04-08T17:57:52Z</dcterms:modified>
</cp:coreProperties>
</file>