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#01 - CIA\Communications\Publications\Research Papers\Member papers\2020\Terry Narine mortality calculator\"/>
    </mc:Choice>
  </mc:AlternateContent>
  <xr:revisionPtr revIDLastSave="0" documentId="13_ncr:1_{BE44F4E3-9C19-404A-8CD2-835D943E297C}" xr6:coauthVersionLast="45" xr6:coauthVersionMax="45" xr10:uidLastSave="{00000000-0000-0000-0000-000000000000}"/>
  <bookViews>
    <workbookView xWindow="-108" yWindow="-108" windowWidth="23256" windowHeight="12576" xr2:uid="{D48D111E-F436-4729-B337-725C176ECEFA}"/>
  </bookViews>
  <sheets>
    <sheet name="Extra Mortality" sheetId="3" r:id="rId1"/>
    <sheet name="Raw Data" sheetId="7" r:id="rId2"/>
    <sheet name="Fatality Rate" sheetId="5" r:id="rId3"/>
    <sheet name="Live Data" sheetId="1" r:id="rId4"/>
    <sheet name="Popn" sheetId="11" r:id="rId5"/>
    <sheet name="Links" sheetId="10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3" l="1"/>
  <c r="I8" i="3"/>
  <c r="G110" i="7"/>
  <c r="C7" i="3" l="1"/>
  <c r="P106" i="11"/>
  <c r="P105" i="11"/>
  <c r="P104" i="11"/>
  <c r="P103" i="11"/>
  <c r="P102" i="11"/>
  <c r="P101" i="11"/>
  <c r="P100" i="11"/>
  <c r="P99" i="11"/>
  <c r="P98" i="11"/>
  <c r="P97" i="11"/>
  <c r="P96" i="11"/>
  <c r="P95" i="11"/>
  <c r="P94" i="11"/>
  <c r="P93" i="11"/>
  <c r="P92" i="11"/>
  <c r="P91" i="11"/>
  <c r="P90" i="11"/>
  <c r="P89" i="11"/>
  <c r="P88" i="11"/>
  <c r="P87" i="11"/>
  <c r="P86" i="11"/>
  <c r="P85" i="11"/>
  <c r="P84" i="11"/>
  <c r="P83" i="11"/>
  <c r="P82" i="11"/>
  <c r="P81" i="11"/>
  <c r="P80" i="11"/>
  <c r="P79" i="11"/>
  <c r="P78" i="11"/>
  <c r="P77" i="11"/>
  <c r="P76" i="11"/>
  <c r="P75" i="11"/>
  <c r="P74" i="11"/>
  <c r="P73" i="11"/>
  <c r="P72" i="11"/>
  <c r="P71" i="11"/>
  <c r="P70" i="11"/>
  <c r="P69" i="11"/>
  <c r="P68" i="11"/>
  <c r="P67" i="11"/>
  <c r="P66" i="11"/>
  <c r="P65" i="11"/>
  <c r="P64" i="11"/>
  <c r="P63" i="11"/>
  <c r="P62" i="11"/>
  <c r="P61" i="11"/>
  <c r="P60" i="11"/>
  <c r="P59" i="11"/>
  <c r="P58" i="11"/>
  <c r="P57" i="11"/>
  <c r="P56" i="11"/>
  <c r="P55" i="11"/>
  <c r="P54" i="11"/>
  <c r="P53" i="11"/>
  <c r="P52" i="11"/>
  <c r="P51" i="11"/>
  <c r="P50" i="11"/>
  <c r="P49" i="11"/>
  <c r="P48" i="11"/>
  <c r="P47" i="11"/>
  <c r="P46" i="11"/>
  <c r="P45" i="11"/>
  <c r="P44" i="11"/>
  <c r="P43" i="11"/>
  <c r="P42" i="11"/>
  <c r="P41" i="11"/>
  <c r="P40" i="11"/>
  <c r="P39" i="11"/>
  <c r="P38" i="11"/>
  <c r="P37" i="11"/>
  <c r="P36" i="11"/>
  <c r="P35" i="11"/>
  <c r="P34" i="11"/>
  <c r="P33" i="11"/>
  <c r="P32" i="11"/>
  <c r="P31" i="11"/>
  <c r="P30" i="11"/>
  <c r="P29" i="11"/>
  <c r="P28" i="11"/>
  <c r="P27" i="11"/>
  <c r="P26" i="11"/>
  <c r="P25" i="11"/>
  <c r="P24" i="11"/>
  <c r="P23" i="11"/>
  <c r="P22" i="11"/>
  <c r="P21" i="11"/>
  <c r="P20" i="11"/>
  <c r="P19" i="11"/>
  <c r="P18" i="11"/>
  <c r="P17" i="11"/>
  <c r="P16" i="11"/>
  <c r="P15" i="11"/>
  <c r="P14" i="11"/>
  <c r="P13" i="11"/>
  <c r="P12" i="11"/>
  <c r="P11" i="11"/>
  <c r="P10" i="11"/>
  <c r="P9" i="11"/>
  <c r="P8" i="11"/>
  <c r="P7" i="11"/>
  <c r="P6" i="11"/>
  <c r="O106" i="11" l="1"/>
  <c r="O105" i="11"/>
  <c r="O104" i="11"/>
  <c r="O103" i="11"/>
  <c r="O102" i="11"/>
  <c r="O101" i="11"/>
  <c r="O100" i="11"/>
  <c r="O99" i="11"/>
  <c r="O98" i="11"/>
  <c r="O97" i="11"/>
  <c r="O96" i="11"/>
  <c r="O95" i="11"/>
  <c r="O94" i="11"/>
  <c r="O93" i="11"/>
  <c r="O92" i="11"/>
  <c r="O91" i="11"/>
  <c r="O90" i="11"/>
  <c r="O89" i="11"/>
  <c r="O88" i="11"/>
  <c r="O87" i="11"/>
  <c r="O86" i="11"/>
  <c r="O85" i="11"/>
  <c r="O84" i="11"/>
  <c r="O83" i="11"/>
  <c r="O82" i="11"/>
  <c r="O81" i="11"/>
  <c r="O80" i="11"/>
  <c r="O79" i="11"/>
  <c r="O78" i="11"/>
  <c r="O77" i="11"/>
  <c r="O76" i="11"/>
  <c r="O75" i="11"/>
  <c r="O74" i="11"/>
  <c r="O73" i="11"/>
  <c r="O72" i="11"/>
  <c r="O71" i="11"/>
  <c r="O70" i="11"/>
  <c r="O69" i="11"/>
  <c r="O68" i="11"/>
  <c r="O67" i="11"/>
  <c r="O66" i="11"/>
  <c r="O65" i="11"/>
  <c r="O64" i="11"/>
  <c r="O63" i="11"/>
  <c r="O62" i="11"/>
  <c r="O61" i="11"/>
  <c r="O60" i="11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O45" i="11"/>
  <c r="O44" i="11"/>
  <c r="O43" i="11"/>
  <c r="O42" i="11"/>
  <c r="O41" i="11"/>
  <c r="O40" i="11"/>
  <c r="O39" i="11"/>
  <c r="O38" i="11"/>
  <c r="O37" i="11"/>
  <c r="O36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O21" i="11"/>
  <c r="O20" i="11"/>
  <c r="O19" i="11"/>
  <c r="O18" i="11"/>
  <c r="O17" i="11"/>
  <c r="O16" i="11"/>
  <c r="O15" i="11"/>
  <c r="O14" i="11"/>
  <c r="O13" i="11"/>
  <c r="O12" i="11"/>
  <c r="O11" i="11"/>
  <c r="O10" i="11"/>
  <c r="O9" i="11"/>
  <c r="O8" i="11"/>
  <c r="O7" i="11"/>
  <c r="O6" i="11"/>
  <c r="Q6" i="11" l="1"/>
  <c r="Q106" i="11"/>
  <c r="Q105" i="11"/>
  <c r="Q104" i="11"/>
  <c r="Q103" i="11"/>
  <c r="Q102" i="11"/>
  <c r="Q101" i="11"/>
  <c r="Q100" i="11"/>
  <c r="Q99" i="11"/>
  <c r="Q98" i="11"/>
  <c r="Q97" i="11"/>
  <c r="Q96" i="11"/>
  <c r="Q95" i="11"/>
  <c r="Q94" i="11"/>
  <c r="Q93" i="11"/>
  <c r="Q92" i="11"/>
  <c r="Q91" i="11"/>
  <c r="Q90" i="11"/>
  <c r="Q89" i="11"/>
  <c r="Q88" i="11"/>
  <c r="Q87" i="11"/>
  <c r="Q86" i="11"/>
  <c r="Q85" i="11"/>
  <c r="Q84" i="11"/>
  <c r="Q83" i="11"/>
  <c r="Q82" i="11"/>
  <c r="Q81" i="11"/>
  <c r="Q80" i="11"/>
  <c r="Q79" i="11"/>
  <c r="Q78" i="11"/>
  <c r="Q77" i="11"/>
  <c r="Q76" i="11"/>
  <c r="Q75" i="11"/>
  <c r="Q74" i="11"/>
  <c r="Q73" i="11"/>
  <c r="Q72" i="11"/>
  <c r="Q71" i="11"/>
  <c r="Q70" i="11"/>
  <c r="Q69" i="11"/>
  <c r="Q68" i="11"/>
  <c r="Q67" i="11"/>
  <c r="Q66" i="11"/>
  <c r="Q65" i="11"/>
  <c r="Q64" i="11"/>
  <c r="Q63" i="11"/>
  <c r="Q62" i="11"/>
  <c r="Q61" i="11"/>
  <c r="Q60" i="11"/>
  <c r="Q59" i="11"/>
  <c r="Q58" i="11"/>
  <c r="Q57" i="11"/>
  <c r="Q56" i="11"/>
  <c r="Q55" i="11"/>
  <c r="Q54" i="11"/>
  <c r="Q53" i="11"/>
  <c r="Q52" i="11"/>
  <c r="Q51" i="11"/>
  <c r="Q50" i="11"/>
  <c r="Q49" i="11"/>
  <c r="Q48" i="11"/>
  <c r="Q47" i="11"/>
  <c r="Q46" i="11"/>
  <c r="Q45" i="11"/>
  <c r="Q44" i="11"/>
  <c r="Q43" i="11"/>
  <c r="Q42" i="11"/>
  <c r="Q41" i="11"/>
  <c r="Q40" i="11"/>
  <c r="Q39" i="11"/>
  <c r="Q38" i="11"/>
  <c r="Q37" i="11"/>
  <c r="Q36" i="11"/>
  <c r="Q35" i="11"/>
  <c r="Q34" i="11"/>
  <c r="Q33" i="11"/>
  <c r="Q32" i="11"/>
  <c r="Q31" i="11"/>
  <c r="Q30" i="11"/>
  <c r="Q29" i="11"/>
  <c r="Q28" i="11"/>
  <c r="Q27" i="11"/>
  <c r="Q26" i="11"/>
  <c r="Q25" i="11"/>
  <c r="Q24" i="11"/>
  <c r="Q23" i="11"/>
  <c r="Q22" i="11"/>
  <c r="Q21" i="11"/>
  <c r="Q20" i="11"/>
  <c r="Q19" i="11"/>
  <c r="Q18" i="11"/>
  <c r="Q17" i="11"/>
  <c r="Q16" i="11"/>
  <c r="Q15" i="11"/>
  <c r="Q14" i="11"/>
  <c r="Q13" i="11"/>
  <c r="Q12" i="11"/>
  <c r="Q11" i="11"/>
  <c r="Q10" i="11"/>
  <c r="Q9" i="11"/>
  <c r="Q8" i="11"/>
  <c r="Q7" i="11"/>
  <c r="N7" i="11"/>
  <c r="N8" i="11" s="1"/>
  <c r="N9" i="11" s="1"/>
  <c r="N10" i="11" s="1"/>
  <c r="N11" i="11" s="1"/>
  <c r="N12" i="11" s="1"/>
  <c r="N13" i="11" s="1"/>
  <c r="N14" i="11" s="1"/>
  <c r="N15" i="11" s="1"/>
  <c r="N16" i="11" s="1"/>
  <c r="N17" i="11" s="1"/>
  <c r="N18" i="11" s="1"/>
  <c r="N19" i="11" s="1"/>
  <c r="N20" i="11" s="1"/>
  <c r="N21" i="11" s="1"/>
  <c r="N22" i="11" s="1"/>
  <c r="N23" i="11" s="1"/>
  <c r="N24" i="11" s="1"/>
  <c r="N25" i="11" s="1"/>
  <c r="N26" i="11" s="1"/>
  <c r="N27" i="11" s="1"/>
  <c r="N28" i="11" s="1"/>
  <c r="N29" i="11" s="1"/>
  <c r="N30" i="11" s="1"/>
  <c r="N31" i="11" s="1"/>
  <c r="N32" i="11" s="1"/>
  <c r="N33" i="11" s="1"/>
  <c r="N34" i="11" s="1"/>
  <c r="N35" i="11" s="1"/>
  <c r="N36" i="11" s="1"/>
  <c r="N37" i="11" s="1"/>
  <c r="N38" i="11" s="1"/>
  <c r="N39" i="11" s="1"/>
  <c r="N40" i="11" s="1"/>
  <c r="N41" i="11" s="1"/>
  <c r="N42" i="11" s="1"/>
  <c r="N43" i="11" s="1"/>
  <c r="N44" i="11" s="1"/>
  <c r="N45" i="11" s="1"/>
  <c r="N46" i="11" s="1"/>
  <c r="N47" i="11" s="1"/>
  <c r="N48" i="11" s="1"/>
  <c r="N49" i="11" s="1"/>
  <c r="N50" i="11" s="1"/>
  <c r="N51" i="11" s="1"/>
  <c r="N52" i="11" s="1"/>
  <c r="N53" i="11" s="1"/>
  <c r="N54" i="11" s="1"/>
  <c r="N55" i="11" s="1"/>
  <c r="N56" i="11" s="1"/>
  <c r="N57" i="11" s="1"/>
  <c r="N58" i="11" s="1"/>
  <c r="N59" i="11" s="1"/>
  <c r="N60" i="11" s="1"/>
  <c r="N61" i="11" s="1"/>
  <c r="N62" i="11" s="1"/>
  <c r="N63" i="11" s="1"/>
  <c r="N64" i="11" s="1"/>
  <c r="N65" i="11" s="1"/>
  <c r="N66" i="11" s="1"/>
  <c r="N67" i="11" s="1"/>
  <c r="N68" i="11" s="1"/>
  <c r="N69" i="11" s="1"/>
  <c r="N70" i="11" s="1"/>
  <c r="N71" i="11" s="1"/>
  <c r="N72" i="11" s="1"/>
  <c r="N73" i="11" s="1"/>
  <c r="N74" i="11" s="1"/>
  <c r="N75" i="11" s="1"/>
  <c r="N76" i="11" s="1"/>
  <c r="N77" i="11" s="1"/>
  <c r="N78" i="11" s="1"/>
  <c r="N79" i="11" s="1"/>
  <c r="N80" i="11" s="1"/>
  <c r="N81" i="11" s="1"/>
  <c r="N82" i="11" s="1"/>
  <c r="N83" i="11" s="1"/>
  <c r="N84" i="11" s="1"/>
  <c r="N85" i="11" s="1"/>
  <c r="N86" i="11" s="1"/>
  <c r="N87" i="11" s="1"/>
  <c r="N88" i="11" s="1"/>
  <c r="N89" i="11" s="1"/>
  <c r="N90" i="11" s="1"/>
  <c r="N91" i="11" s="1"/>
  <c r="N92" i="11" s="1"/>
  <c r="N93" i="11" s="1"/>
  <c r="N94" i="11" s="1"/>
  <c r="N95" i="11" s="1"/>
  <c r="N96" i="11" s="1"/>
  <c r="N97" i="11" s="1"/>
  <c r="N98" i="11" s="1"/>
  <c r="N99" i="11" s="1"/>
  <c r="N100" i="11" s="1"/>
  <c r="N101" i="11" s="1"/>
  <c r="N102" i="11" s="1"/>
  <c r="N103" i="11" s="1"/>
  <c r="N104" i="11" s="1"/>
  <c r="N105" i="11" s="1"/>
  <c r="B113" i="3"/>
  <c r="J113" i="3"/>
  <c r="I113" i="3"/>
  <c r="J112" i="3"/>
  <c r="I112" i="3"/>
  <c r="J111" i="3"/>
  <c r="I111" i="3"/>
  <c r="J110" i="3"/>
  <c r="I110" i="3"/>
  <c r="J109" i="3"/>
  <c r="I109" i="3"/>
  <c r="J108" i="3"/>
  <c r="I108" i="3"/>
  <c r="J107" i="3"/>
  <c r="I107" i="3"/>
  <c r="J106" i="3"/>
  <c r="I106" i="3"/>
  <c r="J105" i="3"/>
  <c r="I105" i="3"/>
  <c r="J104" i="3"/>
  <c r="I104" i="3"/>
  <c r="J103" i="3"/>
  <c r="I103" i="3"/>
  <c r="J102" i="3"/>
  <c r="I102" i="3"/>
  <c r="J101" i="3"/>
  <c r="I101" i="3"/>
  <c r="J100" i="3"/>
  <c r="I100" i="3"/>
  <c r="J99" i="3"/>
  <c r="I99" i="3"/>
  <c r="J98" i="3"/>
  <c r="I98" i="3"/>
  <c r="J97" i="3"/>
  <c r="I97" i="3"/>
  <c r="J96" i="3"/>
  <c r="I96" i="3"/>
  <c r="J95" i="3"/>
  <c r="I95" i="3"/>
  <c r="J94" i="3"/>
  <c r="I94" i="3"/>
  <c r="J93" i="3"/>
  <c r="I93" i="3"/>
  <c r="J92" i="3"/>
  <c r="I92" i="3"/>
  <c r="J91" i="3"/>
  <c r="I91" i="3"/>
  <c r="J90" i="3"/>
  <c r="I90" i="3"/>
  <c r="J89" i="3"/>
  <c r="I89" i="3"/>
  <c r="J88" i="3"/>
  <c r="I88" i="3"/>
  <c r="J87" i="3"/>
  <c r="I87" i="3"/>
  <c r="J86" i="3"/>
  <c r="I86" i="3"/>
  <c r="J85" i="3"/>
  <c r="I85" i="3"/>
  <c r="J84" i="3"/>
  <c r="I84" i="3"/>
  <c r="J83" i="3"/>
  <c r="I83" i="3"/>
  <c r="J82" i="3"/>
  <c r="I82" i="3"/>
  <c r="J81" i="3"/>
  <c r="I81" i="3"/>
  <c r="J80" i="3"/>
  <c r="I80" i="3"/>
  <c r="J79" i="3"/>
  <c r="I79" i="3"/>
  <c r="J78" i="3"/>
  <c r="I78" i="3"/>
  <c r="J77" i="3"/>
  <c r="I77" i="3"/>
  <c r="J76" i="3"/>
  <c r="I76" i="3"/>
  <c r="J75" i="3"/>
  <c r="I75" i="3"/>
  <c r="J74" i="3"/>
  <c r="I74" i="3"/>
  <c r="J73" i="3"/>
  <c r="I73" i="3"/>
  <c r="J72" i="3"/>
  <c r="I72" i="3"/>
  <c r="J71" i="3"/>
  <c r="I71" i="3"/>
  <c r="J70" i="3"/>
  <c r="I70" i="3"/>
  <c r="J69" i="3"/>
  <c r="I69" i="3"/>
  <c r="J68" i="3"/>
  <c r="I68" i="3"/>
  <c r="J67" i="3"/>
  <c r="I67" i="3"/>
  <c r="J66" i="3"/>
  <c r="I66" i="3"/>
  <c r="J65" i="3"/>
  <c r="I65" i="3"/>
  <c r="J64" i="3"/>
  <c r="I64" i="3"/>
  <c r="J63" i="3"/>
  <c r="I63" i="3"/>
  <c r="J62" i="3"/>
  <c r="I62" i="3"/>
  <c r="J61" i="3"/>
  <c r="I61" i="3"/>
  <c r="J60" i="3"/>
  <c r="I60" i="3"/>
  <c r="J59" i="3"/>
  <c r="I59" i="3"/>
  <c r="J58" i="3"/>
  <c r="I58" i="3"/>
  <c r="J57" i="3"/>
  <c r="I57" i="3"/>
  <c r="J56" i="3"/>
  <c r="I56" i="3"/>
  <c r="J55" i="3"/>
  <c r="I55" i="3"/>
  <c r="J54" i="3"/>
  <c r="I54" i="3"/>
  <c r="J53" i="3"/>
  <c r="I53" i="3"/>
  <c r="J52" i="3"/>
  <c r="I52" i="3"/>
  <c r="J51" i="3"/>
  <c r="I51" i="3"/>
  <c r="J50" i="3"/>
  <c r="I50" i="3"/>
  <c r="J49" i="3"/>
  <c r="I49" i="3"/>
  <c r="J48" i="3"/>
  <c r="I48" i="3"/>
  <c r="J47" i="3"/>
  <c r="I47" i="3"/>
  <c r="J46" i="3"/>
  <c r="I46" i="3"/>
  <c r="J45" i="3"/>
  <c r="I45" i="3"/>
  <c r="J44" i="3"/>
  <c r="I44" i="3"/>
  <c r="J43" i="3"/>
  <c r="I43" i="3"/>
  <c r="J42" i="3"/>
  <c r="I42" i="3"/>
  <c r="J41" i="3"/>
  <c r="I41" i="3"/>
  <c r="J40" i="3"/>
  <c r="I40" i="3"/>
  <c r="J39" i="3"/>
  <c r="I39" i="3"/>
  <c r="J38" i="3"/>
  <c r="I38" i="3"/>
  <c r="J37" i="3"/>
  <c r="I37" i="3"/>
  <c r="J36" i="3"/>
  <c r="I36" i="3"/>
  <c r="J35" i="3"/>
  <c r="I35" i="3"/>
  <c r="J34" i="3"/>
  <c r="I34" i="3"/>
  <c r="J33" i="3"/>
  <c r="I33" i="3"/>
  <c r="J32" i="3"/>
  <c r="I32" i="3"/>
  <c r="J31" i="3"/>
  <c r="I31" i="3"/>
  <c r="J30" i="3"/>
  <c r="I30" i="3"/>
  <c r="J29" i="3"/>
  <c r="I29" i="3"/>
  <c r="J28" i="3"/>
  <c r="I28" i="3"/>
  <c r="J27" i="3"/>
  <c r="I27" i="3"/>
  <c r="J26" i="3"/>
  <c r="I26" i="3"/>
  <c r="J25" i="3"/>
  <c r="I25" i="3"/>
  <c r="J24" i="3"/>
  <c r="I24" i="3"/>
  <c r="J23" i="3"/>
  <c r="I23" i="3"/>
  <c r="J22" i="3"/>
  <c r="I22" i="3"/>
  <c r="J21" i="3"/>
  <c r="I21" i="3"/>
  <c r="J20" i="3"/>
  <c r="I20" i="3"/>
  <c r="J19" i="3"/>
  <c r="I19" i="3"/>
  <c r="J18" i="3"/>
  <c r="I18" i="3"/>
  <c r="J17" i="3"/>
  <c r="I17" i="3"/>
  <c r="J16" i="3"/>
  <c r="I16" i="3"/>
  <c r="J15" i="3"/>
  <c r="I15" i="3"/>
  <c r="J14" i="3"/>
  <c r="I14" i="3"/>
  <c r="J13" i="3"/>
  <c r="I13" i="3"/>
  <c r="V106" i="11"/>
  <c r="V105" i="11"/>
  <c r="V104" i="11"/>
  <c r="V103" i="11"/>
  <c r="V102" i="11"/>
  <c r="V101" i="11"/>
  <c r="V100" i="11"/>
  <c r="V99" i="11"/>
  <c r="V98" i="11"/>
  <c r="V97" i="11"/>
  <c r="V96" i="11"/>
  <c r="V95" i="11"/>
  <c r="V94" i="11"/>
  <c r="V93" i="11"/>
  <c r="V92" i="11"/>
  <c r="V91" i="11"/>
  <c r="V90" i="11"/>
  <c r="V89" i="11"/>
  <c r="V88" i="11"/>
  <c r="V87" i="11"/>
  <c r="V86" i="11"/>
  <c r="V85" i="11"/>
  <c r="V84" i="11"/>
  <c r="V83" i="11"/>
  <c r="V82" i="11"/>
  <c r="V81" i="11"/>
  <c r="V80" i="11"/>
  <c r="V79" i="11"/>
  <c r="V78" i="11"/>
  <c r="V77" i="11"/>
  <c r="V76" i="11"/>
  <c r="V75" i="11"/>
  <c r="V74" i="11"/>
  <c r="V73" i="11"/>
  <c r="V72" i="11"/>
  <c r="V71" i="11"/>
  <c r="V70" i="11"/>
  <c r="V69" i="11"/>
  <c r="V68" i="11"/>
  <c r="V67" i="11"/>
  <c r="V66" i="11"/>
  <c r="V65" i="11"/>
  <c r="V64" i="11"/>
  <c r="V63" i="11"/>
  <c r="V62" i="11"/>
  <c r="V61" i="11"/>
  <c r="V60" i="11"/>
  <c r="V59" i="11"/>
  <c r="V58" i="11"/>
  <c r="V57" i="11"/>
  <c r="V56" i="11"/>
  <c r="V55" i="11"/>
  <c r="V54" i="11"/>
  <c r="V53" i="11"/>
  <c r="V52" i="11"/>
  <c r="V51" i="11"/>
  <c r="V50" i="11"/>
  <c r="V49" i="11"/>
  <c r="V48" i="11"/>
  <c r="V47" i="11"/>
  <c r="V46" i="11"/>
  <c r="V45" i="11"/>
  <c r="V44" i="11"/>
  <c r="V43" i="11"/>
  <c r="V42" i="11"/>
  <c r="V41" i="11"/>
  <c r="V40" i="11"/>
  <c r="V39" i="11"/>
  <c r="V38" i="11"/>
  <c r="V37" i="11"/>
  <c r="V36" i="11"/>
  <c r="V35" i="11"/>
  <c r="V34" i="11"/>
  <c r="V33" i="11"/>
  <c r="V32" i="11"/>
  <c r="V31" i="11"/>
  <c r="V30" i="11"/>
  <c r="V29" i="11"/>
  <c r="V28" i="11"/>
  <c r="V27" i="11"/>
  <c r="V26" i="11"/>
  <c r="V25" i="11"/>
  <c r="V24" i="11"/>
  <c r="V23" i="11"/>
  <c r="V22" i="11"/>
  <c r="V21" i="11"/>
  <c r="V20" i="11"/>
  <c r="V19" i="11"/>
  <c r="V18" i="11"/>
  <c r="V17" i="11"/>
  <c r="V16" i="11"/>
  <c r="V15" i="11"/>
  <c r="V14" i="11"/>
  <c r="V13" i="11"/>
  <c r="V12" i="11"/>
  <c r="V11" i="11"/>
  <c r="V10" i="11"/>
  <c r="V9" i="11"/>
  <c r="V8" i="11"/>
  <c r="V7" i="11"/>
  <c r="V6" i="11"/>
  <c r="S7" i="11"/>
  <c r="S8" i="11" s="1"/>
  <c r="S9" i="11" s="1"/>
  <c r="S10" i="11" s="1"/>
  <c r="S11" i="11" s="1"/>
  <c r="S12" i="11" s="1"/>
  <c r="S13" i="11" s="1"/>
  <c r="S14" i="11" s="1"/>
  <c r="S15" i="11" s="1"/>
  <c r="S16" i="11" s="1"/>
  <c r="S17" i="11" s="1"/>
  <c r="S18" i="11" s="1"/>
  <c r="S19" i="11" s="1"/>
  <c r="S20" i="11" s="1"/>
  <c r="S21" i="11" s="1"/>
  <c r="S22" i="11" s="1"/>
  <c r="S23" i="11" s="1"/>
  <c r="S24" i="11" s="1"/>
  <c r="S25" i="11" s="1"/>
  <c r="S26" i="11" s="1"/>
  <c r="S27" i="11" s="1"/>
  <c r="S28" i="11" s="1"/>
  <c r="S29" i="11" s="1"/>
  <c r="S30" i="11" s="1"/>
  <c r="S31" i="11" s="1"/>
  <c r="S32" i="11" s="1"/>
  <c r="S33" i="11" s="1"/>
  <c r="S34" i="11" s="1"/>
  <c r="S35" i="11" s="1"/>
  <c r="S36" i="11" s="1"/>
  <c r="S37" i="11" s="1"/>
  <c r="S38" i="11" s="1"/>
  <c r="S39" i="11" s="1"/>
  <c r="S40" i="11" s="1"/>
  <c r="S41" i="11" s="1"/>
  <c r="S42" i="11" s="1"/>
  <c r="S43" i="11" s="1"/>
  <c r="S44" i="11" s="1"/>
  <c r="S45" i="11" s="1"/>
  <c r="S46" i="11" s="1"/>
  <c r="S47" i="11" s="1"/>
  <c r="S48" i="11" s="1"/>
  <c r="S49" i="11" s="1"/>
  <c r="S50" i="11" s="1"/>
  <c r="S51" i="11" s="1"/>
  <c r="S52" i="11" s="1"/>
  <c r="S53" i="11" s="1"/>
  <c r="S54" i="11" s="1"/>
  <c r="S55" i="11" s="1"/>
  <c r="S56" i="11" s="1"/>
  <c r="S57" i="11" s="1"/>
  <c r="S58" i="11" s="1"/>
  <c r="S59" i="11" s="1"/>
  <c r="S60" i="11" s="1"/>
  <c r="S61" i="11" s="1"/>
  <c r="S62" i="11" s="1"/>
  <c r="S63" i="11" s="1"/>
  <c r="S64" i="11" s="1"/>
  <c r="S65" i="11" s="1"/>
  <c r="S66" i="11" s="1"/>
  <c r="S67" i="11" s="1"/>
  <c r="S68" i="11" s="1"/>
  <c r="S69" i="11" s="1"/>
  <c r="S70" i="11" s="1"/>
  <c r="S71" i="11" s="1"/>
  <c r="S72" i="11" s="1"/>
  <c r="S73" i="11" s="1"/>
  <c r="S74" i="11" s="1"/>
  <c r="S75" i="11" s="1"/>
  <c r="S76" i="11" s="1"/>
  <c r="S77" i="11" s="1"/>
  <c r="S78" i="11" s="1"/>
  <c r="S79" i="11" s="1"/>
  <c r="S80" i="11" s="1"/>
  <c r="S81" i="11" s="1"/>
  <c r="S82" i="11" s="1"/>
  <c r="S83" i="11" s="1"/>
  <c r="S84" i="11" s="1"/>
  <c r="S85" i="11" s="1"/>
  <c r="S86" i="11" s="1"/>
  <c r="S87" i="11" s="1"/>
  <c r="S88" i="11" s="1"/>
  <c r="S89" i="11" s="1"/>
  <c r="S90" i="11" s="1"/>
  <c r="S91" i="11" l="1"/>
  <c r="S92" i="11" s="1"/>
  <c r="S93" i="11" s="1"/>
  <c r="S94" i="11" s="1"/>
  <c r="S95" i="11" s="1"/>
  <c r="S96" i="11" s="1"/>
  <c r="S97" i="11" s="1"/>
  <c r="S98" i="11" s="1"/>
  <c r="S99" i="11" s="1"/>
  <c r="S100" i="11" s="1"/>
  <c r="S101" i="11" s="1"/>
  <c r="S102" i="11" s="1"/>
  <c r="S103" i="11" s="1"/>
  <c r="S104" i="11" s="1"/>
  <c r="S105" i="11" s="1"/>
  <c r="F110" i="7" l="1"/>
  <c r="F11" i="7"/>
  <c r="F12" i="7" s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F60" i="7" s="1"/>
  <c r="F61" i="7" s="1"/>
  <c r="F62" i="7" s="1"/>
  <c r="F63" i="7" s="1"/>
  <c r="F64" i="7" s="1"/>
  <c r="F65" i="7" s="1"/>
  <c r="F66" i="7" s="1"/>
  <c r="F67" i="7" s="1"/>
  <c r="F68" i="7" s="1"/>
  <c r="F69" i="7" s="1"/>
  <c r="F70" i="7" s="1"/>
  <c r="F71" i="7" s="1"/>
  <c r="F72" i="7" s="1"/>
  <c r="F73" i="7" s="1"/>
  <c r="F74" i="7" s="1"/>
  <c r="F75" i="7" s="1"/>
  <c r="F76" i="7" s="1"/>
  <c r="F77" i="7" s="1"/>
  <c r="F78" i="7" s="1"/>
  <c r="F79" i="7" s="1"/>
  <c r="F80" i="7" s="1"/>
  <c r="F81" i="7" s="1"/>
  <c r="F82" i="7" s="1"/>
  <c r="F83" i="7" s="1"/>
  <c r="F84" i="7" s="1"/>
  <c r="F85" i="7" s="1"/>
  <c r="F86" i="7" s="1"/>
  <c r="F87" i="7" s="1"/>
  <c r="F88" i="7" s="1"/>
  <c r="F89" i="7" s="1"/>
  <c r="F90" i="7" s="1"/>
  <c r="F91" i="7" s="1"/>
  <c r="F92" i="7" s="1"/>
  <c r="F93" i="7" s="1"/>
  <c r="F94" i="7" s="1"/>
  <c r="F95" i="7" s="1"/>
  <c r="F96" i="7" s="1"/>
  <c r="F97" i="7" s="1"/>
  <c r="F98" i="7" s="1"/>
  <c r="F99" i="7" s="1"/>
  <c r="F100" i="7" s="1"/>
  <c r="F101" i="7" s="1"/>
  <c r="F102" i="7" s="1"/>
  <c r="F103" i="7" s="1"/>
  <c r="F104" i="7" s="1"/>
  <c r="F105" i="7" s="1"/>
  <c r="F106" i="7" s="1"/>
  <c r="F107" i="7" s="1"/>
  <c r="F108" i="7" s="1"/>
  <c r="F109" i="7" s="1"/>
  <c r="L113" i="3"/>
  <c r="K113" i="3"/>
  <c r="L112" i="3"/>
  <c r="K112" i="3"/>
  <c r="L111" i="3"/>
  <c r="K111" i="3"/>
  <c r="L110" i="3"/>
  <c r="K110" i="3"/>
  <c r="L109" i="3"/>
  <c r="K109" i="3"/>
  <c r="L108" i="3"/>
  <c r="K108" i="3"/>
  <c r="L107" i="3"/>
  <c r="K107" i="3"/>
  <c r="L106" i="3"/>
  <c r="K106" i="3"/>
  <c r="L105" i="3"/>
  <c r="K105" i="3"/>
  <c r="L104" i="3"/>
  <c r="K104" i="3"/>
  <c r="L103" i="3"/>
  <c r="K103" i="3"/>
  <c r="L102" i="3"/>
  <c r="K102" i="3"/>
  <c r="L101" i="3"/>
  <c r="K101" i="3"/>
  <c r="L100" i="3"/>
  <c r="K100" i="3"/>
  <c r="L99" i="3"/>
  <c r="K99" i="3"/>
  <c r="L98" i="3"/>
  <c r="K98" i="3"/>
  <c r="L97" i="3"/>
  <c r="K97" i="3"/>
  <c r="L96" i="3"/>
  <c r="K96" i="3"/>
  <c r="L95" i="3"/>
  <c r="K95" i="3"/>
  <c r="L94" i="3"/>
  <c r="K94" i="3"/>
  <c r="L93" i="3"/>
  <c r="K93" i="3"/>
  <c r="L92" i="3"/>
  <c r="K92" i="3"/>
  <c r="L91" i="3"/>
  <c r="K91" i="3"/>
  <c r="L90" i="3"/>
  <c r="K90" i="3"/>
  <c r="L89" i="3"/>
  <c r="K89" i="3"/>
  <c r="L88" i="3"/>
  <c r="K88" i="3"/>
  <c r="L87" i="3"/>
  <c r="K87" i="3"/>
  <c r="L86" i="3"/>
  <c r="K86" i="3"/>
  <c r="L85" i="3"/>
  <c r="K85" i="3"/>
  <c r="L84" i="3"/>
  <c r="K84" i="3"/>
  <c r="L83" i="3"/>
  <c r="K83" i="3"/>
  <c r="L82" i="3"/>
  <c r="K82" i="3"/>
  <c r="L81" i="3"/>
  <c r="K81" i="3"/>
  <c r="L80" i="3"/>
  <c r="K80" i="3"/>
  <c r="L79" i="3"/>
  <c r="K79" i="3"/>
  <c r="L78" i="3"/>
  <c r="K78" i="3"/>
  <c r="L77" i="3"/>
  <c r="K77" i="3"/>
  <c r="L76" i="3"/>
  <c r="K76" i="3"/>
  <c r="L75" i="3"/>
  <c r="K75" i="3"/>
  <c r="L74" i="3"/>
  <c r="K74" i="3"/>
  <c r="L73" i="3"/>
  <c r="K73" i="3"/>
  <c r="L72" i="3"/>
  <c r="K72" i="3"/>
  <c r="L71" i="3"/>
  <c r="K71" i="3"/>
  <c r="L70" i="3"/>
  <c r="K70" i="3"/>
  <c r="L69" i="3"/>
  <c r="K69" i="3"/>
  <c r="L68" i="3"/>
  <c r="K68" i="3"/>
  <c r="L67" i="3"/>
  <c r="K67" i="3"/>
  <c r="L66" i="3"/>
  <c r="K66" i="3"/>
  <c r="L65" i="3"/>
  <c r="K65" i="3"/>
  <c r="L64" i="3"/>
  <c r="K64" i="3"/>
  <c r="L63" i="3"/>
  <c r="K63" i="3"/>
  <c r="L62" i="3"/>
  <c r="K62" i="3"/>
  <c r="L61" i="3"/>
  <c r="K61" i="3"/>
  <c r="L60" i="3"/>
  <c r="K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L44" i="3"/>
  <c r="K44" i="3"/>
  <c r="L43" i="3"/>
  <c r="K43" i="3"/>
  <c r="L42" i="3"/>
  <c r="K42" i="3"/>
  <c r="L41" i="3"/>
  <c r="K41" i="3"/>
  <c r="L40" i="3"/>
  <c r="K40" i="3"/>
  <c r="L39" i="3"/>
  <c r="K39" i="3"/>
  <c r="L38" i="3"/>
  <c r="K38" i="3"/>
  <c r="L37" i="3"/>
  <c r="K37" i="3"/>
  <c r="L36" i="3"/>
  <c r="K36" i="3"/>
  <c r="L35" i="3"/>
  <c r="K35" i="3"/>
  <c r="L34" i="3"/>
  <c r="K34" i="3"/>
  <c r="L33" i="3"/>
  <c r="K33" i="3"/>
  <c r="L32" i="3"/>
  <c r="K32" i="3"/>
  <c r="L31" i="3"/>
  <c r="K31" i="3"/>
  <c r="L30" i="3"/>
  <c r="K30" i="3"/>
  <c r="L29" i="3"/>
  <c r="K29" i="3"/>
  <c r="L28" i="3"/>
  <c r="K28" i="3"/>
  <c r="L27" i="3"/>
  <c r="K27" i="3"/>
  <c r="L26" i="3"/>
  <c r="K26" i="3"/>
  <c r="L25" i="3"/>
  <c r="K25" i="3"/>
  <c r="L24" i="3"/>
  <c r="K24" i="3"/>
  <c r="L23" i="3"/>
  <c r="K23" i="3"/>
  <c r="L22" i="3"/>
  <c r="K22" i="3"/>
  <c r="L21" i="3"/>
  <c r="K21" i="3"/>
  <c r="L20" i="3"/>
  <c r="K20" i="3"/>
  <c r="L19" i="3"/>
  <c r="K19" i="3"/>
  <c r="L18" i="3"/>
  <c r="K18" i="3"/>
  <c r="L17" i="3"/>
  <c r="K17" i="3"/>
  <c r="L16" i="3"/>
  <c r="K16" i="3"/>
  <c r="L15" i="3"/>
  <c r="K15" i="3"/>
  <c r="L14" i="3"/>
  <c r="K14" i="3"/>
  <c r="L13" i="3"/>
  <c r="K13" i="3"/>
  <c r="B110" i="7"/>
  <c r="B12" i="7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6" i="7" s="1"/>
  <c r="B77" i="7" s="1"/>
  <c r="B78" i="7" s="1"/>
  <c r="B79" i="7" s="1"/>
  <c r="B80" i="7" s="1"/>
  <c r="B81" i="7" s="1"/>
  <c r="B82" i="7" s="1"/>
  <c r="B83" i="7" s="1"/>
  <c r="B84" i="7" s="1"/>
  <c r="B85" i="7" s="1"/>
  <c r="B86" i="7" s="1"/>
  <c r="B87" i="7" s="1"/>
  <c r="B88" i="7" s="1"/>
  <c r="B89" i="7" s="1"/>
  <c r="B90" i="7" s="1"/>
  <c r="B91" i="7" s="1"/>
  <c r="B92" i="7" s="1"/>
  <c r="B93" i="7" s="1"/>
  <c r="B94" i="7" s="1"/>
  <c r="B95" i="7" s="1"/>
  <c r="B96" i="7" s="1"/>
  <c r="B97" i="7" s="1"/>
  <c r="B98" i="7" s="1"/>
  <c r="B99" i="7" s="1"/>
  <c r="B100" i="7" s="1"/>
  <c r="B101" i="7" s="1"/>
  <c r="B102" i="7" s="1"/>
  <c r="B103" i="7" s="1"/>
  <c r="B104" i="7" s="1"/>
  <c r="B105" i="7" s="1"/>
  <c r="B106" i="7" s="1"/>
  <c r="B107" i="7" s="1"/>
  <c r="B108" i="7" s="1"/>
  <c r="B109" i="7" s="1"/>
  <c r="B11" i="7"/>
  <c r="E2" i="3"/>
  <c r="C8" i="3" l="1"/>
  <c r="I5" i="3" l="1"/>
  <c r="B14" i="3" l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l="1"/>
  <c r="B51" i="3" l="1"/>
  <c r="C211" i="5"/>
  <c r="B211" i="5"/>
  <c r="A211" i="5"/>
  <c r="C210" i="5"/>
  <c r="B210" i="5"/>
  <c r="A210" i="5"/>
  <c r="C209" i="5"/>
  <c r="D209" i="5" s="1"/>
  <c r="B209" i="5"/>
  <c r="A209" i="5"/>
  <c r="C208" i="5"/>
  <c r="B208" i="5"/>
  <c r="A208" i="5"/>
  <c r="C207" i="5"/>
  <c r="D207" i="5" s="1"/>
  <c r="B207" i="5"/>
  <c r="A207" i="5"/>
  <c r="C206" i="5"/>
  <c r="B206" i="5"/>
  <c r="A206" i="5"/>
  <c r="C205" i="5"/>
  <c r="D205" i="5" s="1"/>
  <c r="B205" i="5"/>
  <c r="A205" i="5"/>
  <c r="C204" i="5"/>
  <c r="B204" i="5"/>
  <c r="A204" i="5"/>
  <c r="C203" i="5"/>
  <c r="D203" i="5" s="1"/>
  <c r="B203" i="5"/>
  <c r="A203" i="5"/>
  <c r="C202" i="5"/>
  <c r="B202" i="5"/>
  <c r="A202" i="5"/>
  <c r="C201" i="5"/>
  <c r="D201" i="5" s="1"/>
  <c r="B201" i="5"/>
  <c r="A201" i="5"/>
  <c r="C200" i="5"/>
  <c r="B200" i="5"/>
  <c r="A200" i="5"/>
  <c r="C199" i="5"/>
  <c r="D199" i="5" s="1"/>
  <c r="B199" i="5"/>
  <c r="A199" i="5"/>
  <c r="C198" i="5"/>
  <c r="B198" i="5"/>
  <c r="A198" i="5"/>
  <c r="C197" i="5"/>
  <c r="D197" i="5" s="1"/>
  <c r="B197" i="5"/>
  <c r="A197" i="5"/>
  <c r="C196" i="5"/>
  <c r="B196" i="5"/>
  <c r="A196" i="5"/>
  <c r="C195" i="5"/>
  <c r="D195" i="5" s="1"/>
  <c r="B195" i="5"/>
  <c r="A195" i="5"/>
  <c r="C194" i="5"/>
  <c r="B194" i="5"/>
  <c r="A194" i="5"/>
  <c r="C193" i="5"/>
  <c r="D193" i="5" s="1"/>
  <c r="B193" i="5"/>
  <c r="A193" i="5"/>
  <c r="C192" i="5"/>
  <c r="B192" i="5"/>
  <c r="A192" i="5"/>
  <c r="C191" i="5"/>
  <c r="D191" i="5" s="1"/>
  <c r="B191" i="5"/>
  <c r="A191" i="5"/>
  <c r="C190" i="5"/>
  <c r="B190" i="5"/>
  <c r="A190" i="5"/>
  <c r="C189" i="5"/>
  <c r="D189" i="5" s="1"/>
  <c r="B189" i="5"/>
  <c r="A189" i="5"/>
  <c r="C188" i="5"/>
  <c r="B188" i="5"/>
  <c r="A188" i="5"/>
  <c r="C187" i="5"/>
  <c r="D187" i="5" s="1"/>
  <c r="B187" i="5"/>
  <c r="A187" i="5"/>
  <c r="C186" i="5"/>
  <c r="B186" i="5"/>
  <c r="A186" i="5"/>
  <c r="C185" i="5"/>
  <c r="D185" i="5" s="1"/>
  <c r="B185" i="5"/>
  <c r="A185" i="5"/>
  <c r="C184" i="5"/>
  <c r="B184" i="5"/>
  <c r="A184" i="5"/>
  <c r="C183" i="5"/>
  <c r="B183" i="5"/>
  <c r="A183" i="5"/>
  <c r="C182" i="5"/>
  <c r="B182" i="5"/>
  <c r="A182" i="5"/>
  <c r="C181" i="5"/>
  <c r="B181" i="5"/>
  <c r="A181" i="5"/>
  <c r="C180" i="5"/>
  <c r="B180" i="5"/>
  <c r="A180" i="5"/>
  <c r="C179" i="5"/>
  <c r="B179" i="5"/>
  <c r="A179" i="5"/>
  <c r="C178" i="5"/>
  <c r="B178" i="5"/>
  <c r="A178" i="5"/>
  <c r="C177" i="5"/>
  <c r="B177" i="5"/>
  <c r="A177" i="5"/>
  <c r="C176" i="5"/>
  <c r="B176" i="5"/>
  <c r="A176" i="5"/>
  <c r="C175" i="5"/>
  <c r="B175" i="5"/>
  <c r="A175" i="5"/>
  <c r="C174" i="5"/>
  <c r="B174" i="5"/>
  <c r="A174" i="5"/>
  <c r="C173" i="5"/>
  <c r="B173" i="5"/>
  <c r="A173" i="5"/>
  <c r="C172" i="5"/>
  <c r="B172" i="5"/>
  <c r="A172" i="5"/>
  <c r="C171" i="5"/>
  <c r="B171" i="5"/>
  <c r="A171" i="5"/>
  <c r="C170" i="5"/>
  <c r="B170" i="5"/>
  <c r="A170" i="5"/>
  <c r="C169" i="5"/>
  <c r="B169" i="5"/>
  <c r="A169" i="5"/>
  <c r="C168" i="5"/>
  <c r="B168" i="5"/>
  <c r="A168" i="5"/>
  <c r="C167" i="5"/>
  <c r="B167" i="5"/>
  <c r="A167" i="5"/>
  <c r="C166" i="5"/>
  <c r="B166" i="5"/>
  <c r="A166" i="5"/>
  <c r="C165" i="5"/>
  <c r="B165" i="5"/>
  <c r="A165" i="5"/>
  <c r="C164" i="5"/>
  <c r="B164" i="5"/>
  <c r="A164" i="5"/>
  <c r="C163" i="5"/>
  <c r="B163" i="5"/>
  <c r="A163" i="5"/>
  <c r="C162" i="5"/>
  <c r="B162" i="5"/>
  <c r="A162" i="5"/>
  <c r="C161" i="5"/>
  <c r="B161" i="5"/>
  <c r="A161" i="5"/>
  <c r="C160" i="5"/>
  <c r="B160" i="5"/>
  <c r="A160" i="5"/>
  <c r="C159" i="5"/>
  <c r="B159" i="5"/>
  <c r="A159" i="5"/>
  <c r="C158" i="5"/>
  <c r="B158" i="5"/>
  <c r="A158" i="5"/>
  <c r="C157" i="5"/>
  <c r="B157" i="5"/>
  <c r="A157" i="5"/>
  <c r="C156" i="5"/>
  <c r="B156" i="5"/>
  <c r="A156" i="5"/>
  <c r="C155" i="5"/>
  <c r="B155" i="5"/>
  <c r="A155" i="5"/>
  <c r="C154" i="5"/>
  <c r="B154" i="5"/>
  <c r="A154" i="5"/>
  <c r="C153" i="5"/>
  <c r="B153" i="5"/>
  <c r="A153" i="5"/>
  <c r="C152" i="5"/>
  <c r="B152" i="5"/>
  <c r="A152" i="5"/>
  <c r="C151" i="5"/>
  <c r="B151" i="5"/>
  <c r="A151" i="5"/>
  <c r="C150" i="5"/>
  <c r="B150" i="5"/>
  <c r="A150" i="5"/>
  <c r="C149" i="5"/>
  <c r="B149" i="5"/>
  <c r="A149" i="5"/>
  <c r="C148" i="5"/>
  <c r="B148" i="5"/>
  <c r="A148" i="5"/>
  <c r="C147" i="5"/>
  <c r="B147" i="5"/>
  <c r="A147" i="5"/>
  <c r="C146" i="5"/>
  <c r="B146" i="5"/>
  <c r="A146" i="5"/>
  <c r="C145" i="5"/>
  <c r="B145" i="5"/>
  <c r="A145" i="5"/>
  <c r="C144" i="5"/>
  <c r="B144" i="5"/>
  <c r="A144" i="5"/>
  <c r="C143" i="5"/>
  <c r="B143" i="5"/>
  <c r="A143" i="5"/>
  <c r="C142" i="5"/>
  <c r="B142" i="5"/>
  <c r="A142" i="5"/>
  <c r="C141" i="5"/>
  <c r="B141" i="5"/>
  <c r="A141" i="5"/>
  <c r="C140" i="5"/>
  <c r="B140" i="5"/>
  <c r="A140" i="5"/>
  <c r="C139" i="5"/>
  <c r="B139" i="5"/>
  <c r="A139" i="5"/>
  <c r="C138" i="5"/>
  <c r="B138" i="5"/>
  <c r="A138" i="5"/>
  <c r="C137" i="5"/>
  <c r="B137" i="5"/>
  <c r="A137" i="5"/>
  <c r="C136" i="5"/>
  <c r="B136" i="5"/>
  <c r="A136" i="5"/>
  <c r="C135" i="5"/>
  <c r="B135" i="5"/>
  <c r="A135" i="5"/>
  <c r="C134" i="5"/>
  <c r="B134" i="5"/>
  <c r="A134" i="5"/>
  <c r="C133" i="5"/>
  <c r="B133" i="5"/>
  <c r="A133" i="5"/>
  <c r="C132" i="5"/>
  <c r="B132" i="5"/>
  <c r="A132" i="5"/>
  <c r="C131" i="5"/>
  <c r="D131" i="5" s="1"/>
  <c r="B131" i="5"/>
  <c r="A131" i="5"/>
  <c r="C130" i="5"/>
  <c r="B130" i="5"/>
  <c r="A130" i="5"/>
  <c r="C129" i="5"/>
  <c r="D129" i="5" s="1"/>
  <c r="B129" i="5"/>
  <c r="A129" i="5"/>
  <c r="C128" i="5"/>
  <c r="B128" i="5"/>
  <c r="A128" i="5"/>
  <c r="C127" i="5"/>
  <c r="B127" i="5"/>
  <c r="A127" i="5"/>
  <c r="C126" i="5"/>
  <c r="B126" i="5"/>
  <c r="A126" i="5"/>
  <c r="C125" i="5"/>
  <c r="D125" i="5" s="1"/>
  <c r="B125" i="5"/>
  <c r="A125" i="5"/>
  <c r="C124" i="5"/>
  <c r="B124" i="5"/>
  <c r="A124" i="5"/>
  <c r="C123" i="5"/>
  <c r="D123" i="5" s="1"/>
  <c r="B123" i="5"/>
  <c r="A123" i="5"/>
  <c r="C122" i="5"/>
  <c r="B122" i="5"/>
  <c r="A122" i="5"/>
  <c r="C121" i="5"/>
  <c r="D121" i="5" s="1"/>
  <c r="B121" i="5"/>
  <c r="A121" i="5"/>
  <c r="C120" i="5"/>
  <c r="B120" i="5"/>
  <c r="A120" i="5"/>
  <c r="C119" i="5"/>
  <c r="D119" i="5" s="1"/>
  <c r="B119" i="5"/>
  <c r="A119" i="5"/>
  <c r="C118" i="5"/>
  <c r="B118" i="5"/>
  <c r="A118" i="5"/>
  <c r="C117" i="5"/>
  <c r="D117" i="5" s="1"/>
  <c r="B117" i="5"/>
  <c r="A117" i="5"/>
  <c r="C116" i="5"/>
  <c r="B116" i="5"/>
  <c r="A116" i="5"/>
  <c r="C115" i="5"/>
  <c r="D115" i="5" s="1"/>
  <c r="B115" i="5"/>
  <c r="A115" i="5"/>
  <c r="C114" i="5"/>
  <c r="B114" i="5"/>
  <c r="A114" i="5"/>
  <c r="C113" i="5"/>
  <c r="D113" i="5" s="1"/>
  <c r="B113" i="5"/>
  <c r="A113" i="5"/>
  <c r="C112" i="5"/>
  <c r="B112" i="5"/>
  <c r="A112" i="5"/>
  <c r="C111" i="5"/>
  <c r="D111" i="5" s="1"/>
  <c r="B111" i="5"/>
  <c r="A111" i="5"/>
  <c r="C110" i="5"/>
  <c r="B110" i="5"/>
  <c r="A110" i="5"/>
  <c r="C109" i="5"/>
  <c r="D109" i="5" s="1"/>
  <c r="B109" i="5"/>
  <c r="A109" i="5"/>
  <c r="C108" i="5"/>
  <c r="B108" i="5"/>
  <c r="A108" i="5"/>
  <c r="C107" i="5"/>
  <c r="D107" i="5" s="1"/>
  <c r="B107" i="5"/>
  <c r="A107" i="5"/>
  <c r="C106" i="5"/>
  <c r="B106" i="5"/>
  <c r="A106" i="5"/>
  <c r="C105" i="5"/>
  <c r="D105" i="5" s="1"/>
  <c r="B105" i="5"/>
  <c r="A105" i="5"/>
  <c r="C104" i="5"/>
  <c r="B104" i="5"/>
  <c r="A104" i="5"/>
  <c r="C103" i="5"/>
  <c r="D103" i="5" s="1"/>
  <c r="B103" i="5"/>
  <c r="A103" i="5"/>
  <c r="C102" i="5"/>
  <c r="B102" i="5"/>
  <c r="A102" i="5"/>
  <c r="C101" i="5"/>
  <c r="D101" i="5" s="1"/>
  <c r="B101" i="5"/>
  <c r="A101" i="5"/>
  <c r="C100" i="5"/>
  <c r="B100" i="5"/>
  <c r="A100" i="5"/>
  <c r="C99" i="5"/>
  <c r="D99" i="5" s="1"/>
  <c r="B99" i="5"/>
  <c r="A99" i="5"/>
  <c r="C98" i="5"/>
  <c r="B98" i="5"/>
  <c r="A98" i="5"/>
  <c r="C97" i="5"/>
  <c r="D97" i="5" s="1"/>
  <c r="B97" i="5"/>
  <c r="A97" i="5"/>
  <c r="C96" i="5"/>
  <c r="B96" i="5"/>
  <c r="A96" i="5"/>
  <c r="C95" i="5"/>
  <c r="D95" i="5" s="1"/>
  <c r="B95" i="5"/>
  <c r="A95" i="5"/>
  <c r="C94" i="5"/>
  <c r="B94" i="5"/>
  <c r="A94" i="5"/>
  <c r="C93" i="5"/>
  <c r="D93" i="5" s="1"/>
  <c r="B93" i="5"/>
  <c r="A93" i="5"/>
  <c r="C92" i="5"/>
  <c r="B92" i="5"/>
  <c r="A92" i="5"/>
  <c r="C91" i="5"/>
  <c r="D91" i="5" s="1"/>
  <c r="B91" i="5"/>
  <c r="A91" i="5"/>
  <c r="C90" i="5"/>
  <c r="B90" i="5"/>
  <c r="A90" i="5"/>
  <c r="C89" i="5"/>
  <c r="D89" i="5" s="1"/>
  <c r="B89" i="5"/>
  <c r="A89" i="5"/>
  <c r="C88" i="5"/>
  <c r="B88" i="5"/>
  <c r="A88" i="5"/>
  <c r="C87" i="5"/>
  <c r="D87" i="5" s="1"/>
  <c r="B87" i="5"/>
  <c r="A87" i="5"/>
  <c r="C86" i="5"/>
  <c r="B86" i="5"/>
  <c r="A86" i="5"/>
  <c r="C85" i="5"/>
  <c r="D85" i="5" s="1"/>
  <c r="B85" i="5"/>
  <c r="A85" i="5"/>
  <c r="C84" i="5"/>
  <c r="B84" i="5"/>
  <c r="A84" i="5"/>
  <c r="C83" i="5"/>
  <c r="D83" i="5" s="1"/>
  <c r="B83" i="5"/>
  <c r="A83" i="5"/>
  <c r="C82" i="5"/>
  <c r="B82" i="5"/>
  <c r="A82" i="5"/>
  <c r="C81" i="5"/>
  <c r="D81" i="5" s="1"/>
  <c r="B81" i="5"/>
  <c r="A81" i="5"/>
  <c r="C80" i="5"/>
  <c r="B80" i="5"/>
  <c r="A80" i="5"/>
  <c r="C79" i="5"/>
  <c r="D79" i="5" s="1"/>
  <c r="B79" i="5"/>
  <c r="A79" i="5"/>
  <c r="C78" i="5"/>
  <c r="B78" i="5"/>
  <c r="A78" i="5"/>
  <c r="C77" i="5"/>
  <c r="D77" i="5" s="1"/>
  <c r="B77" i="5"/>
  <c r="A77" i="5"/>
  <c r="C76" i="5"/>
  <c r="B76" i="5"/>
  <c r="A76" i="5"/>
  <c r="C75" i="5"/>
  <c r="D75" i="5" s="1"/>
  <c r="B75" i="5"/>
  <c r="A75" i="5"/>
  <c r="C74" i="5"/>
  <c r="B74" i="5"/>
  <c r="A74" i="5"/>
  <c r="C73" i="5"/>
  <c r="D73" i="5" s="1"/>
  <c r="B73" i="5"/>
  <c r="A73" i="5"/>
  <c r="C72" i="5"/>
  <c r="B72" i="5"/>
  <c r="A72" i="5"/>
  <c r="C71" i="5"/>
  <c r="D71" i="5" s="1"/>
  <c r="B71" i="5"/>
  <c r="A71" i="5"/>
  <c r="C70" i="5"/>
  <c r="B70" i="5"/>
  <c r="A70" i="5"/>
  <c r="C69" i="5"/>
  <c r="D69" i="5" s="1"/>
  <c r="B69" i="5"/>
  <c r="A69" i="5"/>
  <c r="C68" i="5"/>
  <c r="B68" i="5"/>
  <c r="A68" i="5"/>
  <c r="C67" i="5"/>
  <c r="D67" i="5" s="1"/>
  <c r="B67" i="5"/>
  <c r="A67" i="5"/>
  <c r="C66" i="5"/>
  <c r="B66" i="5"/>
  <c r="A66" i="5"/>
  <c r="C65" i="5"/>
  <c r="D65" i="5" s="1"/>
  <c r="B65" i="5"/>
  <c r="A65" i="5"/>
  <c r="C64" i="5"/>
  <c r="B64" i="5"/>
  <c r="A64" i="5"/>
  <c r="C63" i="5"/>
  <c r="D63" i="5" s="1"/>
  <c r="B63" i="5"/>
  <c r="A63" i="5"/>
  <c r="C62" i="5"/>
  <c r="B62" i="5"/>
  <c r="A62" i="5"/>
  <c r="C61" i="5"/>
  <c r="D61" i="5" s="1"/>
  <c r="B61" i="5"/>
  <c r="A61" i="5"/>
  <c r="C60" i="5"/>
  <c r="B60" i="5"/>
  <c r="A60" i="5"/>
  <c r="C59" i="5"/>
  <c r="D59" i="5" s="1"/>
  <c r="B59" i="5"/>
  <c r="A59" i="5"/>
  <c r="C58" i="5"/>
  <c r="B58" i="5"/>
  <c r="A58" i="5"/>
  <c r="C57" i="5"/>
  <c r="D57" i="5" s="1"/>
  <c r="B57" i="5"/>
  <c r="A57" i="5"/>
  <c r="C56" i="5"/>
  <c r="B56" i="5"/>
  <c r="A56" i="5"/>
  <c r="C55" i="5"/>
  <c r="D55" i="5" s="1"/>
  <c r="B55" i="5"/>
  <c r="A55" i="5"/>
  <c r="C54" i="5"/>
  <c r="B54" i="5"/>
  <c r="A54" i="5"/>
  <c r="C53" i="5"/>
  <c r="D53" i="5" s="1"/>
  <c r="B53" i="5"/>
  <c r="A53" i="5"/>
  <c r="C52" i="5"/>
  <c r="B52" i="5"/>
  <c r="A52" i="5"/>
  <c r="C51" i="5"/>
  <c r="D51" i="5" s="1"/>
  <c r="B51" i="5"/>
  <c r="A51" i="5"/>
  <c r="C50" i="5"/>
  <c r="B50" i="5"/>
  <c r="A50" i="5"/>
  <c r="C49" i="5"/>
  <c r="D49" i="5" s="1"/>
  <c r="B49" i="5"/>
  <c r="A49" i="5"/>
  <c r="C48" i="5"/>
  <c r="B48" i="5"/>
  <c r="A48" i="5"/>
  <c r="C47" i="5"/>
  <c r="D47" i="5" s="1"/>
  <c r="B47" i="5"/>
  <c r="A47" i="5"/>
  <c r="C46" i="5"/>
  <c r="B46" i="5"/>
  <c r="A46" i="5"/>
  <c r="C45" i="5"/>
  <c r="D45" i="5" s="1"/>
  <c r="B45" i="5"/>
  <c r="A45" i="5"/>
  <c r="C44" i="5"/>
  <c r="B44" i="5"/>
  <c r="A44" i="5"/>
  <c r="C43" i="5"/>
  <c r="D43" i="5" s="1"/>
  <c r="B43" i="5"/>
  <c r="A43" i="5"/>
  <c r="C42" i="5"/>
  <c r="B42" i="5"/>
  <c r="A42" i="5"/>
  <c r="C41" i="5"/>
  <c r="D41" i="5" s="1"/>
  <c r="B41" i="5"/>
  <c r="A41" i="5"/>
  <c r="C40" i="5"/>
  <c r="B40" i="5"/>
  <c r="A40" i="5"/>
  <c r="C39" i="5"/>
  <c r="D39" i="5" s="1"/>
  <c r="B39" i="5"/>
  <c r="A39" i="5"/>
  <c r="C38" i="5"/>
  <c r="B38" i="5"/>
  <c r="A38" i="5"/>
  <c r="C37" i="5"/>
  <c r="D37" i="5" s="1"/>
  <c r="B37" i="5"/>
  <c r="A37" i="5"/>
  <c r="C36" i="5"/>
  <c r="B36" i="5"/>
  <c r="A36" i="5"/>
  <c r="C35" i="5"/>
  <c r="D35" i="5" s="1"/>
  <c r="B35" i="5"/>
  <c r="A35" i="5"/>
  <c r="C34" i="5"/>
  <c r="B34" i="5"/>
  <c r="A34" i="5"/>
  <c r="C33" i="5"/>
  <c r="D33" i="5" s="1"/>
  <c r="B33" i="5"/>
  <c r="A33" i="5"/>
  <c r="C32" i="5"/>
  <c r="B32" i="5"/>
  <c r="A32" i="5"/>
  <c r="C31" i="5"/>
  <c r="D31" i="5" s="1"/>
  <c r="B31" i="5"/>
  <c r="A31" i="5"/>
  <c r="C30" i="5"/>
  <c r="B30" i="5"/>
  <c r="A30" i="5"/>
  <c r="C29" i="5"/>
  <c r="D29" i="5" s="1"/>
  <c r="B29" i="5"/>
  <c r="A29" i="5"/>
  <c r="C28" i="5"/>
  <c r="B28" i="5"/>
  <c r="A28" i="5"/>
  <c r="C27" i="5"/>
  <c r="D27" i="5" s="1"/>
  <c r="B27" i="5"/>
  <c r="A27" i="5"/>
  <c r="C26" i="5"/>
  <c r="B26" i="5"/>
  <c r="A26" i="5"/>
  <c r="C25" i="5"/>
  <c r="D25" i="5" s="1"/>
  <c r="B25" i="5"/>
  <c r="A25" i="5"/>
  <c r="C24" i="5"/>
  <c r="B24" i="5"/>
  <c r="A24" i="5"/>
  <c r="C23" i="5"/>
  <c r="D23" i="5" s="1"/>
  <c r="B23" i="5"/>
  <c r="A23" i="5"/>
  <c r="C22" i="5"/>
  <c r="B22" i="5"/>
  <c r="A22" i="5"/>
  <c r="C21" i="5"/>
  <c r="D21" i="5" s="1"/>
  <c r="B21" i="5"/>
  <c r="A21" i="5"/>
  <c r="C20" i="5"/>
  <c r="B20" i="5"/>
  <c r="A20" i="5"/>
  <c r="C19" i="5"/>
  <c r="D19" i="5" s="1"/>
  <c r="B19" i="5"/>
  <c r="A19" i="5"/>
  <c r="C18" i="5"/>
  <c r="B18" i="5"/>
  <c r="A18" i="5"/>
  <c r="C17" i="5"/>
  <c r="D17" i="5" s="1"/>
  <c r="B17" i="5"/>
  <c r="A17" i="5"/>
  <c r="C16" i="5"/>
  <c r="B16" i="5"/>
  <c r="A16" i="5"/>
  <c r="C15" i="5"/>
  <c r="D15" i="5" s="1"/>
  <c r="B15" i="5"/>
  <c r="A15" i="5"/>
  <c r="C14" i="5"/>
  <c r="B14" i="5"/>
  <c r="A14" i="5"/>
  <c r="C13" i="5"/>
  <c r="D13" i="5" s="1"/>
  <c r="B13" i="5"/>
  <c r="A13" i="5"/>
  <c r="C12" i="5"/>
  <c r="B12" i="5"/>
  <c r="A12" i="5"/>
  <c r="C11" i="5"/>
  <c r="D11" i="5" s="1"/>
  <c r="B11" i="5"/>
  <c r="A11" i="5"/>
  <c r="C10" i="5"/>
  <c r="B10" i="5"/>
  <c r="A10" i="5"/>
  <c r="C9" i="5"/>
  <c r="D9" i="5" s="1"/>
  <c r="B9" i="5"/>
  <c r="A9" i="5"/>
  <c r="C8" i="5"/>
  <c r="B8" i="5"/>
  <c r="A8" i="5"/>
  <c r="C7" i="5"/>
  <c r="D7" i="5" s="1"/>
  <c r="B7" i="5"/>
  <c r="A7" i="5"/>
  <c r="C6" i="5"/>
  <c r="B6" i="5"/>
  <c r="A6" i="5"/>
  <c r="C5" i="5"/>
  <c r="D5" i="5" s="1"/>
  <c r="B5" i="5"/>
  <c r="A5" i="5"/>
  <c r="C4" i="5"/>
  <c r="B4" i="5"/>
  <c r="B212" i="5" s="1"/>
  <c r="A4" i="5"/>
  <c r="D211" i="5" l="1"/>
  <c r="D127" i="5"/>
  <c r="D133" i="5"/>
  <c r="D135" i="5"/>
  <c r="D137" i="5"/>
  <c r="D139" i="5"/>
  <c r="D141" i="5"/>
  <c r="D143" i="5"/>
  <c r="D145" i="5"/>
  <c r="D147" i="5"/>
  <c r="D149" i="5"/>
  <c r="D151" i="5"/>
  <c r="D153" i="5"/>
  <c r="D155" i="5"/>
  <c r="D157" i="5"/>
  <c r="D159" i="5"/>
  <c r="D161" i="5"/>
  <c r="D163" i="5"/>
  <c r="D165" i="5"/>
  <c r="D167" i="5"/>
  <c r="D169" i="5"/>
  <c r="D171" i="5"/>
  <c r="D173" i="5"/>
  <c r="D175" i="5"/>
  <c r="D177" i="5"/>
  <c r="D179" i="5"/>
  <c r="D181" i="5"/>
  <c r="D183" i="5"/>
  <c r="D4" i="5"/>
  <c r="I3" i="3"/>
  <c r="I4" i="3"/>
  <c r="I6" i="3" s="1"/>
  <c r="I2" i="3"/>
  <c r="C212" i="5"/>
  <c r="D212" i="5" s="1"/>
  <c r="I7" i="3" s="1"/>
  <c r="D6" i="5"/>
  <c r="D8" i="5"/>
  <c r="D10" i="5"/>
  <c r="D12" i="5"/>
  <c r="D14" i="5"/>
  <c r="D16" i="5"/>
  <c r="D18" i="5"/>
  <c r="D20" i="5"/>
  <c r="D22" i="5"/>
  <c r="D24" i="5"/>
  <c r="D26" i="5"/>
  <c r="D28" i="5"/>
  <c r="D30" i="5"/>
  <c r="D32" i="5"/>
  <c r="D34" i="5"/>
  <c r="D36" i="5"/>
  <c r="D38" i="5"/>
  <c r="D40" i="5"/>
  <c r="D42" i="5"/>
  <c r="D44" i="5"/>
  <c r="D46" i="5"/>
  <c r="D48" i="5"/>
  <c r="D50" i="5"/>
  <c r="D52" i="5"/>
  <c r="D54" i="5"/>
  <c r="D56" i="5"/>
  <c r="D58" i="5"/>
  <c r="D60" i="5"/>
  <c r="D62" i="5"/>
  <c r="D64" i="5"/>
  <c r="D66" i="5"/>
  <c r="D68" i="5"/>
  <c r="D70" i="5"/>
  <c r="D72" i="5"/>
  <c r="D74" i="5"/>
  <c r="D76" i="5"/>
  <c r="D78" i="5"/>
  <c r="D80" i="5"/>
  <c r="D82" i="5"/>
  <c r="D84" i="5"/>
  <c r="D86" i="5"/>
  <c r="D88" i="5"/>
  <c r="D90" i="5"/>
  <c r="D92" i="5"/>
  <c r="D94" i="5"/>
  <c r="D96" i="5"/>
  <c r="D98" i="5"/>
  <c r="D100" i="5"/>
  <c r="D102" i="5"/>
  <c r="D104" i="5"/>
  <c r="D106" i="5"/>
  <c r="D108" i="5"/>
  <c r="D110" i="5"/>
  <c r="D112" i="5"/>
  <c r="D114" i="5"/>
  <c r="D116" i="5"/>
  <c r="D118" i="5"/>
  <c r="D120" i="5"/>
  <c r="D122" i="5"/>
  <c r="D124" i="5"/>
  <c r="D126" i="5"/>
  <c r="D128" i="5"/>
  <c r="D130" i="5"/>
  <c r="D132" i="5"/>
  <c r="D134" i="5"/>
  <c r="D136" i="5"/>
  <c r="D138" i="5"/>
  <c r="D140" i="5"/>
  <c r="D142" i="5"/>
  <c r="D144" i="5"/>
  <c r="D146" i="5"/>
  <c r="D148" i="5"/>
  <c r="D150" i="5"/>
  <c r="D152" i="5"/>
  <c r="D154" i="5"/>
  <c r="D156" i="5"/>
  <c r="D158" i="5"/>
  <c r="D160" i="5"/>
  <c r="D162" i="5"/>
  <c r="D164" i="5"/>
  <c r="D166" i="5"/>
  <c r="D168" i="5"/>
  <c r="D170" i="5"/>
  <c r="D172" i="5"/>
  <c r="D174" i="5"/>
  <c r="D176" i="5"/>
  <c r="D178" i="5"/>
  <c r="D180" i="5"/>
  <c r="D182" i="5"/>
  <c r="D184" i="5"/>
  <c r="D186" i="5"/>
  <c r="D188" i="5"/>
  <c r="D190" i="5"/>
  <c r="D192" i="5"/>
  <c r="D194" i="5"/>
  <c r="D196" i="5"/>
  <c r="D198" i="5"/>
  <c r="D200" i="5"/>
  <c r="D202" i="5"/>
  <c r="D204" i="5"/>
  <c r="D206" i="5"/>
  <c r="D208" i="5"/>
  <c r="D210" i="5"/>
  <c r="B52" i="3"/>
  <c r="D112" i="3" l="1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C113" i="3"/>
  <c r="H113" i="3"/>
  <c r="H109" i="3"/>
  <c r="H105" i="3"/>
  <c r="H101" i="3"/>
  <c r="H97" i="3"/>
  <c r="H93" i="3"/>
  <c r="H89" i="3"/>
  <c r="H85" i="3"/>
  <c r="H81" i="3"/>
  <c r="H77" i="3"/>
  <c r="H73" i="3"/>
  <c r="H69" i="3"/>
  <c r="H65" i="3"/>
  <c r="H61" i="3"/>
  <c r="H57" i="3"/>
  <c r="H53" i="3"/>
  <c r="H49" i="3"/>
  <c r="H45" i="3"/>
  <c r="H41" i="3"/>
  <c r="H37" i="3"/>
  <c r="H33" i="3"/>
  <c r="H29" i="3"/>
  <c r="H25" i="3"/>
  <c r="H21" i="3"/>
  <c r="H17" i="3"/>
  <c r="H13" i="3"/>
  <c r="H110" i="3"/>
  <c r="H106" i="3"/>
  <c r="H102" i="3"/>
  <c r="H98" i="3"/>
  <c r="H94" i="3"/>
  <c r="H90" i="3"/>
  <c r="H86" i="3"/>
  <c r="H82" i="3"/>
  <c r="H78" i="3"/>
  <c r="H74" i="3"/>
  <c r="H70" i="3"/>
  <c r="H66" i="3"/>
  <c r="H62" i="3"/>
  <c r="H58" i="3"/>
  <c r="H54" i="3"/>
  <c r="H50" i="3"/>
  <c r="H46" i="3"/>
  <c r="H42" i="3"/>
  <c r="H38" i="3"/>
  <c r="H34" i="3"/>
  <c r="H30" i="3"/>
  <c r="H26" i="3"/>
  <c r="H22" i="3"/>
  <c r="H18" i="3"/>
  <c r="H14" i="3"/>
  <c r="H111" i="3"/>
  <c r="H107" i="3"/>
  <c r="H103" i="3"/>
  <c r="H99" i="3"/>
  <c r="H95" i="3"/>
  <c r="H91" i="3"/>
  <c r="H87" i="3"/>
  <c r="H83" i="3"/>
  <c r="H79" i="3"/>
  <c r="H75" i="3"/>
  <c r="H71" i="3"/>
  <c r="H67" i="3"/>
  <c r="H63" i="3"/>
  <c r="H59" i="3"/>
  <c r="H55" i="3"/>
  <c r="H51" i="3"/>
  <c r="H47" i="3"/>
  <c r="H43" i="3"/>
  <c r="H39" i="3"/>
  <c r="H35" i="3"/>
  <c r="H31" i="3"/>
  <c r="H27" i="3"/>
  <c r="H23" i="3"/>
  <c r="H19" i="3"/>
  <c r="H15" i="3"/>
  <c r="H112" i="3"/>
  <c r="H108" i="3"/>
  <c r="H104" i="3"/>
  <c r="H100" i="3"/>
  <c r="H96" i="3"/>
  <c r="H92" i="3"/>
  <c r="H88" i="3"/>
  <c r="H84" i="3"/>
  <c r="H80" i="3"/>
  <c r="H72" i="3"/>
  <c r="H64" i="3"/>
  <c r="H56" i="3"/>
  <c r="H48" i="3"/>
  <c r="H40" i="3"/>
  <c r="H32" i="3"/>
  <c r="H24" i="3"/>
  <c r="H16" i="3"/>
  <c r="H76" i="3"/>
  <c r="H68" i="3"/>
  <c r="H60" i="3"/>
  <c r="H52" i="3"/>
  <c r="H44" i="3"/>
  <c r="H36" i="3"/>
  <c r="H28" i="3"/>
  <c r="H20" i="3"/>
  <c r="B53" i="3"/>
  <c r="E36" i="3" l="1"/>
  <c r="E38" i="3"/>
  <c r="E40" i="3"/>
  <c r="E42" i="3"/>
  <c r="E44" i="3"/>
  <c r="E46" i="3"/>
  <c r="E48" i="3"/>
  <c r="E50" i="3"/>
  <c r="E52" i="3"/>
  <c r="E54" i="3"/>
  <c r="E56" i="3"/>
  <c r="E58" i="3"/>
  <c r="E60" i="3"/>
  <c r="E62" i="3"/>
  <c r="E64" i="3"/>
  <c r="E66" i="3"/>
  <c r="E68" i="3"/>
  <c r="E70" i="3"/>
  <c r="E72" i="3"/>
  <c r="E74" i="3"/>
  <c r="E76" i="3"/>
  <c r="E78" i="3"/>
  <c r="E37" i="3"/>
  <c r="E39" i="3"/>
  <c r="E41" i="3"/>
  <c r="E43" i="3"/>
  <c r="E45" i="3"/>
  <c r="E47" i="3"/>
  <c r="E49" i="3"/>
  <c r="E51" i="3"/>
  <c r="E53" i="3"/>
  <c r="E55" i="3"/>
  <c r="E57" i="3"/>
  <c r="E59" i="3"/>
  <c r="E61" i="3"/>
  <c r="E63" i="3"/>
  <c r="E65" i="3"/>
  <c r="E67" i="3"/>
  <c r="E69" i="3"/>
  <c r="E71" i="3"/>
  <c r="E73" i="3"/>
  <c r="E75" i="3"/>
  <c r="E77" i="3"/>
  <c r="E79" i="3"/>
  <c r="E14" i="3"/>
  <c r="E16" i="3"/>
  <c r="E18" i="3"/>
  <c r="E20" i="3"/>
  <c r="E22" i="3"/>
  <c r="E24" i="3"/>
  <c r="E26" i="3"/>
  <c r="E28" i="3"/>
  <c r="E30" i="3"/>
  <c r="E32" i="3"/>
  <c r="E34" i="3"/>
  <c r="E80" i="3"/>
  <c r="E82" i="3"/>
  <c r="E84" i="3"/>
  <c r="E86" i="3"/>
  <c r="E88" i="3"/>
  <c r="E90" i="3"/>
  <c r="E92" i="3"/>
  <c r="E94" i="3"/>
  <c r="E96" i="3"/>
  <c r="E98" i="3"/>
  <c r="E100" i="3"/>
  <c r="E102" i="3"/>
  <c r="E104" i="3"/>
  <c r="E106" i="3"/>
  <c r="E108" i="3"/>
  <c r="E110" i="3"/>
  <c r="E112" i="3"/>
  <c r="E13" i="3"/>
  <c r="E15" i="3"/>
  <c r="E17" i="3"/>
  <c r="E19" i="3"/>
  <c r="E21" i="3"/>
  <c r="E23" i="3"/>
  <c r="E25" i="3"/>
  <c r="E27" i="3"/>
  <c r="E29" i="3"/>
  <c r="E31" i="3"/>
  <c r="E33" i="3"/>
  <c r="E35" i="3"/>
  <c r="E81" i="3"/>
  <c r="E83" i="3"/>
  <c r="E85" i="3"/>
  <c r="E87" i="3"/>
  <c r="E89" i="3"/>
  <c r="E91" i="3"/>
  <c r="E93" i="3"/>
  <c r="E95" i="3"/>
  <c r="E97" i="3"/>
  <c r="E99" i="3"/>
  <c r="E101" i="3"/>
  <c r="E103" i="3"/>
  <c r="E105" i="3"/>
  <c r="E107" i="3"/>
  <c r="E109" i="3"/>
  <c r="E111" i="3"/>
  <c r="E113" i="3"/>
  <c r="B54" i="3"/>
  <c r="B55" i="3" l="1"/>
  <c r="B56" i="3" l="1"/>
  <c r="B57" i="3" l="1"/>
  <c r="B58" i="3" l="1"/>
  <c r="B59" i="3" s="1"/>
  <c r="B60" i="3" l="1"/>
  <c r="B61" i="3" l="1"/>
  <c r="B62" i="3" l="1"/>
  <c r="B63" i="3" l="1"/>
  <c r="B64" i="3" l="1"/>
  <c r="B65" i="3" l="1"/>
  <c r="B66" i="3" l="1"/>
  <c r="B67" i="3" l="1"/>
  <c r="B68" i="3" l="1"/>
  <c r="B69" i="3" s="1"/>
  <c r="B70" i="3" l="1"/>
  <c r="B71" i="3" l="1"/>
  <c r="B72" i="3" l="1"/>
  <c r="B73" i="3" l="1"/>
  <c r="B74" i="3" l="1"/>
  <c r="B75" i="3" l="1"/>
  <c r="B76" i="3" l="1"/>
  <c r="B77" i="3" l="1"/>
  <c r="B78" i="3" l="1"/>
  <c r="B79" i="3" s="1"/>
  <c r="B80" i="3" l="1"/>
  <c r="B81" i="3" l="1"/>
  <c r="B82" i="3" l="1"/>
  <c r="B83" i="3" l="1"/>
  <c r="B84" i="3" l="1"/>
  <c r="B85" i="3" l="1"/>
  <c r="B86" i="3" l="1"/>
  <c r="B87" i="3" l="1"/>
  <c r="B88" i="3" l="1"/>
  <c r="B89" i="3" s="1"/>
  <c r="B90" i="3" l="1"/>
  <c r="B91" i="3" l="1"/>
  <c r="B92" i="3" l="1"/>
  <c r="B93" i="3" l="1"/>
  <c r="B94" i="3" l="1"/>
  <c r="B95" i="3" l="1"/>
  <c r="B96" i="3" l="1"/>
  <c r="B97" i="3" l="1"/>
  <c r="B98" i="3" l="1"/>
  <c r="B99" i="3" s="1"/>
  <c r="B100" i="3" l="1"/>
  <c r="B101" i="3" l="1"/>
  <c r="B102" i="3" l="1"/>
  <c r="B103" i="3" l="1"/>
  <c r="B104" i="3" l="1"/>
  <c r="B105" i="3" l="1"/>
  <c r="B106" i="3" l="1"/>
  <c r="B107" i="3" l="1"/>
  <c r="B108" i="3" l="1"/>
  <c r="B109" i="3" l="1"/>
  <c r="B110" i="3" l="1"/>
  <c r="B111" i="3" l="1"/>
  <c r="B112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C6" authorId="0" shapeId="0" xr:uid="{465311D4-62EF-48B1-BED3-BFD6F0EBC630}">
      <text>
        <r>
          <rPr>
            <sz val="9"/>
            <color indexed="81"/>
            <rFont val="Tahoma"/>
            <charset val="1"/>
          </rPr>
          <t xml:space="preserve">TN: used to predict how much infections will increase in the future which predicts ultimate deaths from COVID-19.
Multipe represents the percentage change in infections from today. So a 2 would be a doubling of the current infections.
</t>
        </r>
      </text>
    </comment>
    <comment ref="C7" authorId="0" shapeId="0" xr:uid="{BC326D0C-8572-419E-BC40-3E64EBAD1050}">
      <text>
        <r>
          <rPr>
            <sz val="9"/>
            <color indexed="81"/>
            <rFont val="Tahoma"/>
            <charset val="1"/>
          </rPr>
          <t xml:space="preserve">Terry Narine: taken from the SOA report </t>
        </r>
        <r>
          <rPr>
            <i/>
            <sz val="9"/>
            <color indexed="81"/>
            <rFont val="Tahoma"/>
            <family val="2"/>
          </rPr>
          <t>Connecting Emerging COVID-19 Data to Insured Claims.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8" authorId="0" shapeId="0" xr:uid="{5071459F-C22E-428C-8234-5594B0F22D04}">
      <text>
        <r>
          <rPr>
            <sz val="9"/>
            <color indexed="81"/>
            <rFont val="Tahoma"/>
            <family val="2"/>
          </rPr>
          <t xml:space="preserve">Terry Narine: taken from the SOA report </t>
        </r>
        <r>
          <rPr>
            <i/>
            <sz val="9"/>
            <color indexed="81"/>
            <rFont val="Tahoma"/>
            <family val="2"/>
          </rPr>
          <t xml:space="preserve">Connecting Emerging COVID-19 Data to Insured Claims.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2" authorId="0" shapeId="0" xr:uid="{C5342F39-E7FE-44C8-A0C6-C04243E07F1F}">
      <text>
        <r>
          <rPr>
            <sz val="9"/>
            <color indexed="81"/>
            <rFont val="Tahoma"/>
            <family val="2"/>
          </rPr>
          <t xml:space="preserve">Terry Narine: data taken from Johns Hopkins on fatality rates in North America.
</t>
        </r>
      </text>
    </comment>
    <comment ref="J12" authorId="0" shapeId="0" xr:uid="{6AA5D19D-818B-4CC2-8DE5-FC7AF0A80964}">
      <text>
        <r>
          <rPr>
            <sz val="9"/>
            <color indexed="81"/>
            <rFont val="Tahoma"/>
            <family val="2"/>
          </rPr>
          <t xml:space="preserve">Terry Narine: data taken from Johns Hopkins on fatality rates in North America.
</t>
        </r>
      </text>
    </comment>
    <comment ref="K12" authorId="0" shapeId="0" xr:uid="{57D27FBC-6AED-466A-92CC-030899C729A3}">
      <text>
        <r>
          <rPr>
            <sz val="9"/>
            <color indexed="81"/>
            <rFont val="Tahoma"/>
            <family val="2"/>
          </rPr>
          <t xml:space="preserve">Terry Narine: data taken from Johns Hopkins on infections in Belgium, Gemany, Italy, Netherlands and Spain.
</t>
        </r>
      </text>
    </comment>
    <comment ref="L12" authorId="0" shapeId="0" xr:uid="{F56132AF-57E3-44CE-B45F-EC4A410C8429}">
      <text>
        <r>
          <rPr>
            <sz val="9"/>
            <color indexed="81"/>
            <rFont val="Tahoma"/>
            <charset val="1"/>
          </rPr>
          <t xml:space="preserve">Terry Narine: a mortality rate appleis over a period of time for isntance 1 year. This mortality percentage is being applied over a much shorter time frame.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AA49C74-A767-446B-9CB1-9FB4C6C45319}" keepAlive="1" name="Query - Document" description="Connection to the 'Document' query in the workbook." type="5" refreshedVersion="6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<sst xmlns="http://schemas.openxmlformats.org/spreadsheetml/2006/main" count="945" uniqueCount="561">
  <si>
    <t>iso_code</t>
  </si>
  <si>
    <t>location</t>
  </si>
  <si>
    <t>date</t>
  </si>
  <si>
    <t>total_cases</t>
  </si>
  <si>
    <t>new_cases</t>
  </si>
  <si>
    <t>total_deaths</t>
  </si>
  <si>
    <t>new_deaths</t>
  </si>
  <si>
    <t>total_cases_per_million</t>
  </si>
  <si>
    <t>new_cases_per_million</t>
  </si>
  <si>
    <t>total_deaths_per_million</t>
  </si>
  <si>
    <t>new_deaths_per_million</t>
  </si>
  <si>
    <t>total_tests</t>
  </si>
  <si>
    <t>new_tests</t>
  </si>
  <si>
    <t>total_tests_per_thousand</t>
  </si>
  <si>
    <t>new_tests_per_thousand</t>
  </si>
  <si>
    <t>tests_units</t>
  </si>
  <si>
    <t>ABW</t>
  </si>
  <si>
    <t>Aruba</t>
  </si>
  <si>
    <t>AFG</t>
  </si>
  <si>
    <t>Afghanistan</t>
  </si>
  <si>
    <t>AGO</t>
  </si>
  <si>
    <t>Angola</t>
  </si>
  <si>
    <t>AIA</t>
  </si>
  <si>
    <t>Anguilla</t>
  </si>
  <si>
    <t>ALB</t>
  </si>
  <si>
    <t>Albania</t>
  </si>
  <si>
    <t>AND</t>
  </si>
  <si>
    <t>Andorra</t>
  </si>
  <si>
    <t>ARE</t>
  </si>
  <si>
    <t>United Arab Emirates</t>
  </si>
  <si>
    <t>ARG</t>
  </si>
  <si>
    <t>Argentina</t>
  </si>
  <si>
    <t>ARM</t>
  </si>
  <si>
    <t>Armenia</t>
  </si>
  <si>
    <t>ATG</t>
  </si>
  <si>
    <t>Antigua and Barbuda</t>
  </si>
  <si>
    <t>AUS</t>
  </si>
  <si>
    <t>Australia</t>
  </si>
  <si>
    <t>AUT</t>
  </si>
  <si>
    <t>Austria</t>
  </si>
  <si>
    <t>AZE</t>
  </si>
  <si>
    <t>Azerbaijan</t>
  </si>
  <si>
    <t>BDI</t>
  </si>
  <si>
    <t>Burundi</t>
  </si>
  <si>
    <t>BEL</t>
  </si>
  <si>
    <t>Belgium</t>
  </si>
  <si>
    <t>BEN</t>
  </si>
  <si>
    <t>Benin</t>
  </si>
  <si>
    <t>BES</t>
  </si>
  <si>
    <t>Bonaire Sint Eustatius and Saba</t>
  </si>
  <si>
    <t>BFA</t>
  </si>
  <si>
    <t>Burkina Faso</t>
  </si>
  <si>
    <t>BGD</t>
  </si>
  <si>
    <t>Bangladesh</t>
  </si>
  <si>
    <t>BGR</t>
  </si>
  <si>
    <t>Bulgaria</t>
  </si>
  <si>
    <t>BHR</t>
  </si>
  <si>
    <t>Bahrain</t>
  </si>
  <si>
    <t>BHS</t>
  </si>
  <si>
    <t>Bahamas</t>
  </si>
  <si>
    <t>BIH</t>
  </si>
  <si>
    <t>Bosnia and Herzegovina</t>
  </si>
  <si>
    <t>BLR</t>
  </si>
  <si>
    <t>Belarus</t>
  </si>
  <si>
    <t>BLZ</t>
  </si>
  <si>
    <t>Belize</t>
  </si>
  <si>
    <t>BMU</t>
  </si>
  <si>
    <t>Bermuda</t>
  </si>
  <si>
    <t>BOL</t>
  </si>
  <si>
    <t>Bolivia</t>
  </si>
  <si>
    <t>BRA</t>
  </si>
  <si>
    <t>Brazil</t>
  </si>
  <si>
    <t>BRB</t>
  </si>
  <si>
    <t>Barbados</t>
  </si>
  <si>
    <t>BRN</t>
  </si>
  <si>
    <t>Brunei</t>
  </si>
  <si>
    <t>BTN</t>
  </si>
  <si>
    <t>Bhutan</t>
  </si>
  <si>
    <t>BWA</t>
  </si>
  <si>
    <t>Botswana</t>
  </si>
  <si>
    <t>CAF</t>
  </si>
  <si>
    <t>Central African Republic</t>
  </si>
  <si>
    <t>CAN</t>
  </si>
  <si>
    <t>Canada</t>
  </si>
  <si>
    <t>CHE</t>
  </si>
  <si>
    <t>Switzerland</t>
  </si>
  <si>
    <t>CHL</t>
  </si>
  <si>
    <t>Chile</t>
  </si>
  <si>
    <t>CHN</t>
  </si>
  <si>
    <t>China</t>
  </si>
  <si>
    <t>CIV</t>
  </si>
  <si>
    <t>Cote d'Ivoire</t>
  </si>
  <si>
    <t>CMR</t>
  </si>
  <si>
    <t>Cameroon</t>
  </si>
  <si>
    <t>COD</t>
  </si>
  <si>
    <t>Democratic Republic of Congo</t>
  </si>
  <si>
    <t>COG</t>
  </si>
  <si>
    <t>Congo</t>
  </si>
  <si>
    <t>COL</t>
  </si>
  <si>
    <t>Colombia</t>
  </si>
  <si>
    <t>COM</t>
  </si>
  <si>
    <t>Comoros</t>
  </si>
  <si>
    <t>CPV</t>
  </si>
  <si>
    <t>Cape Verde</t>
  </si>
  <si>
    <t>CRI</t>
  </si>
  <si>
    <t>Costa Rica</t>
  </si>
  <si>
    <t>CUB</t>
  </si>
  <si>
    <t>Cuba</t>
  </si>
  <si>
    <t>CUW</t>
  </si>
  <si>
    <t>Curacao</t>
  </si>
  <si>
    <t>CYM</t>
  </si>
  <si>
    <t>Cayman Islands</t>
  </si>
  <si>
    <t>CYP</t>
  </si>
  <si>
    <t>Cyprus</t>
  </si>
  <si>
    <t>CZE</t>
  </si>
  <si>
    <t>Czech Republic</t>
  </si>
  <si>
    <t>DEU</t>
  </si>
  <si>
    <t>Germany</t>
  </si>
  <si>
    <t>DJI</t>
  </si>
  <si>
    <t>Djibouti</t>
  </si>
  <si>
    <t>DMA</t>
  </si>
  <si>
    <t>Dominica</t>
  </si>
  <si>
    <t>DNK</t>
  </si>
  <si>
    <t>Denmark</t>
  </si>
  <si>
    <t>DOM</t>
  </si>
  <si>
    <t>Dominican Republic</t>
  </si>
  <si>
    <t>DZA</t>
  </si>
  <si>
    <t>Algeria</t>
  </si>
  <si>
    <t>ECU</t>
  </si>
  <si>
    <t>Ecuador</t>
  </si>
  <si>
    <t>EGY</t>
  </si>
  <si>
    <t>Egypt</t>
  </si>
  <si>
    <t>ERI</t>
  </si>
  <si>
    <t>Eritrea</t>
  </si>
  <si>
    <t>ESH</t>
  </si>
  <si>
    <t>Western Sahara</t>
  </si>
  <si>
    <t>Spain</t>
  </si>
  <si>
    <t>EST</t>
  </si>
  <si>
    <t>Estonia</t>
  </si>
  <si>
    <t>ETH</t>
  </si>
  <si>
    <t>Ethiopia</t>
  </si>
  <si>
    <t>FIN</t>
  </si>
  <si>
    <t>Finland</t>
  </si>
  <si>
    <t>FJI</t>
  </si>
  <si>
    <t>Fiji</t>
  </si>
  <si>
    <t>FLK</t>
  </si>
  <si>
    <t>Falkland Islands</t>
  </si>
  <si>
    <t>FRA</t>
  </si>
  <si>
    <t>France</t>
  </si>
  <si>
    <t>FRO</t>
  </si>
  <si>
    <t>Faeroe Islands</t>
  </si>
  <si>
    <t>GAB</t>
  </si>
  <si>
    <t>Gabon</t>
  </si>
  <si>
    <t>GBR</t>
  </si>
  <si>
    <t>United Kingdom</t>
  </si>
  <si>
    <t>GEO</t>
  </si>
  <si>
    <t>Georgia</t>
  </si>
  <si>
    <t>GGY</t>
  </si>
  <si>
    <t>Guernsey</t>
  </si>
  <si>
    <t>GHA</t>
  </si>
  <si>
    <t>Ghana</t>
  </si>
  <si>
    <t>GIB</t>
  </si>
  <si>
    <t>Gibraltar</t>
  </si>
  <si>
    <t>GIN</t>
  </si>
  <si>
    <t>Guinea</t>
  </si>
  <si>
    <t>GMB</t>
  </si>
  <si>
    <t>Gambia</t>
  </si>
  <si>
    <t>GNB</t>
  </si>
  <si>
    <t>Guinea-Bissau</t>
  </si>
  <si>
    <t>GNQ</t>
  </si>
  <si>
    <t>Equatorial Guinea</t>
  </si>
  <si>
    <t>GRC</t>
  </si>
  <si>
    <t>Greece</t>
  </si>
  <si>
    <t>GRD</t>
  </si>
  <si>
    <t>Grenada</t>
  </si>
  <si>
    <t>GRL</t>
  </si>
  <si>
    <t>Greenland</t>
  </si>
  <si>
    <t>GTM</t>
  </si>
  <si>
    <t>Guatemala</t>
  </si>
  <si>
    <t>GUM</t>
  </si>
  <si>
    <t>Guam</t>
  </si>
  <si>
    <t>GUY</t>
  </si>
  <si>
    <t>Guyana</t>
  </si>
  <si>
    <t>HND</t>
  </si>
  <si>
    <t>Honduras</t>
  </si>
  <si>
    <t>HRV</t>
  </si>
  <si>
    <t>Croatia</t>
  </si>
  <si>
    <t>HTI</t>
  </si>
  <si>
    <t>Haiti</t>
  </si>
  <si>
    <t>HUN</t>
  </si>
  <si>
    <t>Hungary</t>
  </si>
  <si>
    <t>IDN</t>
  </si>
  <si>
    <t>Indonesia</t>
  </si>
  <si>
    <t>IMN</t>
  </si>
  <si>
    <t>Isle of Man</t>
  </si>
  <si>
    <t>IND</t>
  </si>
  <si>
    <t>India</t>
  </si>
  <si>
    <t>IRL</t>
  </si>
  <si>
    <t>Ireland</t>
  </si>
  <si>
    <t>IRN</t>
  </si>
  <si>
    <t>Iran</t>
  </si>
  <si>
    <t>IRQ</t>
  </si>
  <si>
    <t>Iraq</t>
  </si>
  <si>
    <t>ISL</t>
  </si>
  <si>
    <t>Iceland</t>
  </si>
  <si>
    <t>ISR</t>
  </si>
  <si>
    <t>Israel</t>
  </si>
  <si>
    <t>ITA</t>
  </si>
  <si>
    <t>Italy</t>
  </si>
  <si>
    <t>JAM</t>
  </si>
  <si>
    <t>Jamaica</t>
  </si>
  <si>
    <t>JEY</t>
  </si>
  <si>
    <t>Jersey</t>
  </si>
  <si>
    <t>JOR</t>
  </si>
  <si>
    <t>Jordan</t>
  </si>
  <si>
    <t>JPN</t>
  </si>
  <si>
    <t>Japan</t>
  </si>
  <si>
    <t>KAZ</t>
  </si>
  <si>
    <t>Kazakhstan</t>
  </si>
  <si>
    <t>KEN</t>
  </si>
  <si>
    <t>Kenya</t>
  </si>
  <si>
    <t>KGZ</t>
  </si>
  <si>
    <t>Kyrgyzstan</t>
  </si>
  <si>
    <t>KHM</t>
  </si>
  <si>
    <t>Cambodia</t>
  </si>
  <si>
    <t>KNA</t>
  </si>
  <si>
    <t>Saint Kitts and Nevis</t>
  </si>
  <si>
    <t>KOR</t>
  </si>
  <si>
    <t>South Korea</t>
  </si>
  <si>
    <t>KWT</t>
  </si>
  <si>
    <t>Kuwait</t>
  </si>
  <si>
    <t>LAO</t>
  </si>
  <si>
    <t>Laos</t>
  </si>
  <si>
    <t>LBN</t>
  </si>
  <si>
    <t>Lebanon</t>
  </si>
  <si>
    <t>LBR</t>
  </si>
  <si>
    <t>Liberia</t>
  </si>
  <si>
    <t>LBY</t>
  </si>
  <si>
    <t>Libya</t>
  </si>
  <si>
    <t>LCA</t>
  </si>
  <si>
    <t>Saint Lucia</t>
  </si>
  <si>
    <t>LIE</t>
  </si>
  <si>
    <t>Liechtenstein</t>
  </si>
  <si>
    <t>LKA</t>
  </si>
  <si>
    <t>Sri Lanka</t>
  </si>
  <si>
    <t>LTU</t>
  </si>
  <si>
    <t>Lithuania</t>
  </si>
  <si>
    <t>LUX</t>
  </si>
  <si>
    <t>Luxembourg</t>
  </si>
  <si>
    <t>LVA</t>
  </si>
  <si>
    <t>Latvia</t>
  </si>
  <si>
    <t>MAR</t>
  </si>
  <si>
    <t>Morocco</t>
  </si>
  <si>
    <t>MCO</t>
  </si>
  <si>
    <t>Monaco</t>
  </si>
  <si>
    <t>MDA</t>
  </si>
  <si>
    <t>Moldova</t>
  </si>
  <si>
    <t>MDG</t>
  </si>
  <si>
    <t>Madagascar</t>
  </si>
  <si>
    <t>MDV</t>
  </si>
  <si>
    <t>Maldives</t>
  </si>
  <si>
    <t>MEX</t>
  </si>
  <si>
    <t>Mexico</t>
  </si>
  <si>
    <t>MKD</t>
  </si>
  <si>
    <t>Macedonia</t>
  </si>
  <si>
    <t>MLI</t>
  </si>
  <si>
    <t>Mali</t>
  </si>
  <si>
    <t>MLT</t>
  </si>
  <si>
    <t>Malta</t>
  </si>
  <si>
    <t>MMR</t>
  </si>
  <si>
    <t>Myanmar</t>
  </si>
  <si>
    <t>MNE</t>
  </si>
  <si>
    <t>Montenegro</t>
  </si>
  <si>
    <t>MNG</t>
  </si>
  <si>
    <t>Mongolia</t>
  </si>
  <si>
    <t>MNP</t>
  </si>
  <si>
    <t>Northern Mariana Islands</t>
  </si>
  <si>
    <t>MOZ</t>
  </si>
  <si>
    <t>Mozambique</t>
  </si>
  <si>
    <t>MRT</t>
  </si>
  <si>
    <t>Mauritania</t>
  </si>
  <si>
    <t>MSR</t>
  </si>
  <si>
    <t>Montserrat</t>
  </si>
  <si>
    <t>MUS</t>
  </si>
  <si>
    <t>Mauritius</t>
  </si>
  <si>
    <t>MWI</t>
  </si>
  <si>
    <t>Malawi</t>
  </si>
  <si>
    <t>MYS</t>
  </si>
  <si>
    <t>Malaysia</t>
  </si>
  <si>
    <t>NAM</t>
  </si>
  <si>
    <t>Namibia</t>
  </si>
  <si>
    <t>NCL</t>
  </si>
  <si>
    <t>New Caledonia</t>
  </si>
  <si>
    <t>NER</t>
  </si>
  <si>
    <t>Niger</t>
  </si>
  <si>
    <t>NGA</t>
  </si>
  <si>
    <t>Nigeria</t>
  </si>
  <si>
    <t>NIC</t>
  </si>
  <si>
    <t>Nicaragua</t>
  </si>
  <si>
    <t>NLD</t>
  </si>
  <si>
    <t>Netherlands</t>
  </si>
  <si>
    <t>NOR</t>
  </si>
  <si>
    <t>Norway</t>
  </si>
  <si>
    <t>NPL</t>
  </si>
  <si>
    <t>Nepal</t>
  </si>
  <si>
    <t>NZL</t>
  </si>
  <si>
    <t>New Zealand</t>
  </si>
  <si>
    <t>OMN</t>
  </si>
  <si>
    <t>Oman</t>
  </si>
  <si>
    <t>PAK</t>
  </si>
  <si>
    <t>Pakistan</t>
  </si>
  <si>
    <t>PAN</t>
  </si>
  <si>
    <t>Panama</t>
  </si>
  <si>
    <t>PER</t>
  </si>
  <si>
    <t>Peru</t>
  </si>
  <si>
    <t>PHL</t>
  </si>
  <si>
    <t>Philippines</t>
  </si>
  <si>
    <t>PNG</t>
  </si>
  <si>
    <t>Papua New Guinea</t>
  </si>
  <si>
    <t>POL</t>
  </si>
  <si>
    <t>Poland</t>
  </si>
  <si>
    <t>PRI</t>
  </si>
  <si>
    <t>Puerto Rico</t>
  </si>
  <si>
    <t>PRT</t>
  </si>
  <si>
    <t>Portugal</t>
  </si>
  <si>
    <t>PRY</t>
  </si>
  <si>
    <t>Paraguay</t>
  </si>
  <si>
    <t>PSE</t>
  </si>
  <si>
    <t>Palestine</t>
  </si>
  <si>
    <t>PYF</t>
  </si>
  <si>
    <t>French Polynesia</t>
  </si>
  <si>
    <t>QAT</t>
  </si>
  <si>
    <t>Qatar</t>
  </si>
  <si>
    <t>Kosovo</t>
  </si>
  <si>
    <t>ROU</t>
  </si>
  <si>
    <t>Romania</t>
  </si>
  <si>
    <t>RUS</t>
  </si>
  <si>
    <t>Russia</t>
  </si>
  <si>
    <t>RWA</t>
  </si>
  <si>
    <t>Rwanda</t>
  </si>
  <si>
    <t>SAU</t>
  </si>
  <si>
    <t>Saudi Arabia</t>
  </si>
  <si>
    <t>SDN</t>
  </si>
  <si>
    <t>Sudan</t>
  </si>
  <si>
    <t>SEN</t>
  </si>
  <si>
    <t>Senegal</t>
  </si>
  <si>
    <t>SGP</t>
  </si>
  <si>
    <t>Singapore</t>
  </si>
  <si>
    <t>SLE</t>
  </si>
  <si>
    <t>Sierra Leone</t>
  </si>
  <si>
    <t>SLV</t>
  </si>
  <si>
    <t>El Salvador</t>
  </si>
  <si>
    <t>SMR</t>
  </si>
  <si>
    <t>San Marino</t>
  </si>
  <si>
    <t>SOM</t>
  </si>
  <si>
    <t>Somalia</t>
  </si>
  <si>
    <t>SRB</t>
  </si>
  <si>
    <t>Serbia</t>
  </si>
  <si>
    <t>SSD</t>
  </si>
  <si>
    <t>South Sudan</t>
  </si>
  <si>
    <t>STP</t>
  </si>
  <si>
    <t>Sao Tome and Principe</t>
  </si>
  <si>
    <t>SUR</t>
  </si>
  <si>
    <t>Suriname</t>
  </si>
  <si>
    <t>SVK</t>
  </si>
  <si>
    <t>Slovakia</t>
  </si>
  <si>
    <t>SVN</t>
  </si>
  <si>
    <t>Slovenia</t>
  </si>
  <si>
    <t>SWE</t>
  </si>
  <si>
    <t>Sweden</t>
  </si>
  <si>
    <t>SWZ</t>
  </si>
  <si>
    <t>Swaziland</t>
  </si>
  <si>
    <t>SXM</t>
  </si>
  <si>
    <t>Sint Maarten (Dutch part)</t>
  </si>
  <si>
    <t>SYC</t>
  </si>
  <si>
    <t>Seychelles</t>
  </si>
  <si>
    <t>SYR</t>
  </si>
  <si>
    <t>Syria</t>
  </si>
  <si>
    <t>TCA</t>
  </si>
  <si>
    <t>Turks and Caicos Islands</t>
  </si>
  <si>
    <t>TCD</t>
  </si>
  <si>
    <t>Chad</t>
  </si>
  <si>
    <t>TGO</t>
  </si>
  <si>
    <t>Togo</t>
  </si>
  <si>
    <t>THA</t>
  </si>
  <si>
    <t>Thailand</t>
  </si>
  <si>
    <t>TJK</t>
  </si>
  <si>
    <t>Tajikistan</t>
  </si>
  <si>
    <t>TLS</t>
  </si>
  <si>
    <t>Timor</t>
  </si>
  <si>
    <t>TTO</t>
  </si>
  <si>
    <t>Trinidad and Tobago</t>
  </si>
  <si>
    <t>TUN</t>
  </si>
  <si>
    <t>Tunisia</t>
  </si>
  <si>
    <t>TUR</t>
  </si>
  <si>
    <t>Turkey</t>
  </si>
  <si>
    <t>TWN</t>
  </si>
  <si>
    <t>Taiwan</t>
  </si>
  <si>
    <t>TZA</t>
  </si>
  <si>
    <t>Tanzania</t>
  </si>
  <si>
    <t>UGA</t>
  </si>
  <si>
    <t>Uganda</t>
  </si>
  <si>
    <t>UKR</t>
  </si>
  <si>
    <t>Ukraine</t>
  </si>
  <si>
    <t>URY</t>
  </si>
  <si>
    <t>Uruguay</t>
  </si>
  <si>
    <t>USA</t>
  </si>
  <si>
    <t>United States</t>
  </si>
  <si>
    <t>UZB</t>
  </si>
  <si>
    <t>Uzbekistan</t>
  </si>
  <si>
    <t>VAT</t>
  </si>
  <si>
    <t>Vatican</t>
  </si>
  <si>
    <t>VCT</t>
  </si>
  <si>
    <t>Saint Vincent and the Grenadines</t>
  </si>
  <si>
    <t>VEN</t>
  </si>
  <si>
    <t>Venezuela</t>
  </si>
  <si>
    <t>VGB</t>
  </si>
  <si>
    <t>British Virgin Islands</t>
  </si>
  <si>
    <t>VIR</t>
  </si>
  <si>
    <t>United States Virgin Islands</t>
  </si>
  <si>
    <t>VNM</t>
  </si>
  <si>
    <t>Vietnam</t>
  </si>
  <si>
    <t>YEM</t>
  </si>
  <si>
    <t>Yemen</t>
  </si>
  <si>
    <t>ZAF</t>
  </si>
  <si>
    <t>South Africa</t>
  </si>
  <si>
    <t>ZMB</t>
  </si>
  <si>
    <t>Zambia</t>
  </si>
  <si>
    <t>ZWE</t>
  </si>
  <si>
    <t>Zimbabwe</t>
  </si>
  <si>
    <t>https://ourworldindata.org/covid-deaths</t>
  </si>
  <si>
    <t>COVID-19 Fatality Rate</t>
  </si>
  <si>
    <t>Country</t>
  </si>
  <si>
    <t>Infections</t>
  </si>
  <si>
    <t>Deaths</t>
  </si>
  <si>
    <t>Fatality Rate</t>
  </si>
  <si>
    <t>https://www.canada.ca/en/public-health/services/chronic-diseases/cardiovascular-disease/report-canadian-chronic-disease-surveillance-system-hypertension-canada-2010/adults-with-diagnosed-hypertension.html</t>
  </si>
  <si>
    <t>https://en.wikipedia.org/wiki/Framingham_Risk_Score</t>
  </si>
  <si>
    <t>https://ccs.ca/images/Guidelines/Tools_and_Calculators_En/FRS_eng_2017_fnl1.pdf</t>
  </si>
  <si>
    <t>https://www.worldometers.info/coronavirus/coronavirus-age-sex-demographics/</t>
  </si>
  <si>
    <t>Input</t>
  </si>
  <si>
    <t>Fatality rate</t>
  </si>
  <si>
    <t>https://www.businessinsider.com/coronavirus-death-age-older-people-higher-risk-2020-2</t>
  </si>
  <si>
    <t>https://epidemic-stats.com/coronavirus/</t>
  </si>
  <si>
    <t>Age</t>
  </si>
  <si>
    <t>Population</t>
  </si>
  <si>
    <t>World</t>
  </si>
  <si>
    <t>Korea, South</t>
  </si>
  <si>
    <t>Czechia</t>
  </si>
  <si>
    <t>North Macedonia</t>
  </si>
  <si>
    <t>Congo (Kinshasa)</t>
  </si>
  <si>
    <t>Congo (Brazzaville)</t>
  </si>
  <si>
    <t>Cabo Verde</t>
  </si>
  <si>
    <t>Eswatini</t>
  </si>
  <si>
    <t>Country Population</t>
  </si>
  <si>
    <t>https://www.soa.org/globalassets/assets/files/resources/research-report/2020/connecting-emerging-covid-19.pdf</t>
  </si>
  <si>
    <t>Female Insured to Pop'n Adjustment</t>
  </si>
  <si>
    <t>Male Insured to Pop'n Adjustment</t>
  </si>
  <si>
    <t>provides insured to population influenza ratios broken down by sex</t>
  </si>
  <si>
    <t>provides the live data</t>
  </si>
  <si>
    <t>provides hypertension statistics in the Canadian population</t>
  </si>
  <si>
    <t>provides the Framigham study hypertension risk score</t>
  </si>
  <si>
    <t>provides Coronavirus parameters</t>
  </si>
  <si>
    <t>provides Coronavirus statistics</t>
  </si>
  <si>
    <t>http://weekly.chinacdc.cn/en/article/id/e53946e2-c6c4-41e9-9a9b-fea8db1a8f51</t>
  </si>
  <si>
    <t>Infection and Mortality Rates by age</t>
  </si>
  <si>
    <t>CDC China data on infections and death by age for China, Wuhan and Hubei province</t>
  </si>
  <si>
    <t>Both sexes</t>
  </si>
  <si>
    <t>Male</t>
  </si>
  <si>
    <t>Female</t>
  </si>
  <si>
    <t>Number</t>
  </si>
  <si>
    <t>Percent</t>
  </si>
  <si>
    <t>All ages</t>
  </si>
  <si>
    <r>
      <t xml:space="preserve">   </t>
    </r>
    <r>
      <rPr>
        <sz val="10"/>
        <color indexed="9"/>
        <rFont val="Arial"/>
        <family val="2"/>
      </rPr>
      <t>.</t>
    </r>
    <r>
      <rPr>
        <sz val="10"/>
        <rFont val="Arial"/>
        <family val="2"/>
      </rPr>
      <t>Under 5 years</t>
    </r>
  </si>
  <si>
    <r>
      <t xml:space="preserve">   </t>
    </r>
    <r>
      <rPr>
        <sz val="10"/>
        <color indexed="9"/>
        <rFont val="Arial"/>
        <family val="2"/>
      </rPr>
      <t>.</t>
    </r>
    <r>
      <rPr>
        <sz val="10"/>
        <rFont val="Arial"/>
        <family val="2"/>
      </rPr>
      <t>5 to 9 years</t>
    </r>
  </si>
  <si>
    <r>
      <t xml:space="preserve">   </t>
    </r>
    <r>
      <rPr>
        <sz val="10"/>
        <color indexed="9"/>
        <rFont val="Arial"/>
        <family val="2"/>
      </rPr>
      <t>.</t>
    </r>
    <r>
      <rPr>
        <sz val="10"/>
        <rFont val="Arial"/>
        <family val="2"/>
      </rPr>
      <t>10 to 14 years</t>
    </r>
  </si>
  <si>
    <r>
      <t xml:space="preserve">   </t>
    </r>
    <r>
      <rPr>
        <sz val="10"/>
        <color indexed="9"/>
        <rFont val="Arial"/>
        <family val="2"/>
      </rPr>
      <t>.</t>
    </r>
    <r>
      <rPr>
        <sz val="10"/>
        <rFont val="Arial"/>
        <family val="2"/>
      </rPr>
      <t>15 to 19 years</t>
    </r>
  </si>
  <si>
    <r>
      <t xml:space="preserve">   </t>
    </r>
    <r>
      <rPr>
        <sz val="10"/>
        <color indexed="9"/>
        <rFont val="Arial"/>
        <family val="2"/>
      </rPr>
      <t>.</t>
    </r>
    <r>
      <rPr>
        <sz val="10"/>
        <rFont val="Arial"/>
        <family val="2"/>
      </rPr>
      <t>20 to 24 years</t>
    </r>
  </si>
  <si>
    <r>
      <t xml:space="preserve">   </t>
    </r>
    <r>
      <rPr>
        <sz val="10"/>
        <color indexed="9"/>
        <rFont val="Arial"/>
        <family val="2"/>
      </rPr>
      <t>.</t>
    </r>
    <r>
      <rPr>
        <sz val="10"/>
        <rFont val="Arial"/>
        <family val="2"/>
      </rPr>
      <t>25 to 29 years</t>
    </r>
  </si>
  <si>
    <r>
      <t xml:space="preserve">   </t>
    </r>
    <r>
      <rPr>
        <sz val="10"/>
        <color indexed="9"/>
        <rFont val="Arial"/>
        <family val="2"/>
      </rPr>
      <t>.</t>
    </r>
    <r>
      <rPr>
        <sz val="10"/>
        <rFont val="Arial"/>
        <family val="2"/>
      </rPr>
      <t>30 to 34 years</t>
    </r>
  </si>
  <si>
    <r>
      <t xml:space="preserve">   </t>
    </r>
    <r>
      <rPr>
        <sz val="10"/>
        <color indexed="9"/>
        <rFont val="Arial"/>
        <family val="2"/>
      </rPr>
      <t>.</t>
    </r>
    <r>
      <rPr>
        <sz val="10"/>
        <rFont val="Arial"/>
        <family val="2"/>
      </rPr>
      <t>35 to 39 years</t>
    </r>
  </si>
  <si>
    <r>
      <t xml:space="preserve">   </t>
    </r>
    <r>
      <rPr>
        <sz val="10"/>
        <color indexed="9"/>
        <rFont val="Arial"/>
        <family val="2"/>
      </rPr>
      <t>.</t>
    </r>
    <r>
      <rPr>
        <sz val="10"/>
        <rFont val="Arial"/>
        <family val="2"/>
      </rPr>
      <t>40 to 44 years</t>
    </r>
  </si>
  <si>
    <r>
      <t xml:space="preserve">   </t>
    </r>
    <r>
      <rPr>
        <sz val="10"/>
        <color indexed="9"/>
        <rFont val="Arial"/>
        <family val="2"/>
      </rPr>
      <t>.</t>
    </r>
    <r>
      <rPr>
        <sz val="10"/>
        <rFont val="Arial"/>
        <family val="2"/>
      </rPr>
      <t>45 to 49 years</t>
    </r>
  </si>
  <si>
    <r>
      <t xml:space="preserve">   </t>
    </r>
    <r>
      <rPr>
        <sz val="10"/>
        <color indexed="9"/>
        <rFont val="Arial"/>
        <family val="2"/>
      </rPr>
      <t>.</t>
    </r>
    <r>
      <rPr>
        <sz val="10"/>
        <rFont val="Arial"/>
        <family val="2"/>
      </rPr>
      <t>50 to 54 years</t>
    </r>
  </si>
  <si>
    <r>
      <t xml:space="preserve">   </t>
    </r>
    <r>
      <rPr>
        <sz val="10"/>
        <color indexed="9"/>
        <rFont val="Arial"/>
        <family val="2"/>
      </rPr>
      <t>.</t>
    </r>
    <r>
      <rPr>
        <sz val="10"/>
        <rFont val="Arial"/>
        <family val="2"/>
      </rPr>
      <t>55 to 59 years</t>
    </r>
  </si>
  <si>
    <r>
      <t xml:space="preserve">   </t>
    </r>
    <r>
      <rPr>
        <sz val="10"/>
        <color indexed="9"/>
        <rFont val="Arial"/>
        <family val="2"/>
      </rPr>
      <t>.</t>
    </r>
    <r>
      <rPr>
        <sz val="10"/>
        <rFont val="Arial"/>
        <family val="2"/>
      </rPr>
      <t>60 to 64 years</t>
    </r>
  </si>
  <si>
    <r>
      <t xml:space="preserve">   </t>
    </r>
    <r>
      <rPr>
        <sz val="10"/>
        <color indexed="9"/>
        <rFont val="Arial"/>
        <family val="2"/>
      </rPr>
      <t>.</t>
    </r>
    <r>
      <rPr>
        <sz val="10"/>
        <rFont val="Arial"/>
        <family val="2"/>
      </rPr>
      <t>65 to 69 years</t>
    </r>
  </si>
  <si>
    <r>
      <t xml:space="preserve">   </t>
    </r>
    <r>
      <rPr>
        <sz val="10"/>
        <color indexed="9"/>
        <rFont val="Arial"/>
        <family val="2"/>
      </rPr>
      <t>.</t>
    </r>
    <r>
      <rPr>
        <sz val="10"/>
        <rFont val="Arial"/>
        <family val="2"/>
      </rPr>
      <t>70 to 74 years</t>
    </r>
  </si>
  <si>
    <r>
      <t xml:space="preserve">   </t>
    </r>
    <r>
      <rPr>
        <sz val="10"/>
        <color indexed="9"/>
        <rFont val="Arial"/>
        <family val="2"/>
      </rPr>
      <t>.</t>
    </r>
    <r>
      <rPr>
        <sz val="10"/>
        <rFont val="Arial"/>
        <family val="2"/>
      </rPr>
      <t>75 to 79 years</t>
    </r>
  </si>
  <si>
    <r>
      <t xml:space="preserve">   </t>
    </r>
    <r>
      <rPr>
        <sz val="10"/>
        <color indexed="9"/>
        <rFont val="Arial"/>
        <family val="2"/>
      </rPr>
      <t>.</t>
    </r>
    <r>
      <rPr>
        <sz val="10"/>
        <rFont val="Arial"/>
        <family val="2"/>
      </rPr>
      <t>80 to 84 years</t>
    </r>
  </si>
  <si>
    <r>
      <t xml:space="preserve">   </t>
    </r>
    <r>
      <rPr>
        <sz val="10"/>
        <color indexed="9"/>
        <rFont val="Arial"/>
        <family val="2"/>
      </rPr>
      <t>.</t>
    </r>
    <r>
      <rPr>
        <sz val="10"/>
        <rFont val="Arial"/>
        <family val="2"/>
      </rPr>
      <t>85 years and over</t>
    </r>
  </si>
  <si>
    <t xml:space="preserve">        </t>
  </si>
  <si>
    <r>
      <t xml:space="preserve">   </t>
    </r>
    <r>
      <rPr>
        <sz val="10"/>
        <color indexed="9"/>
        <rFont val="Arial"/>
        <family val="2"/>
      </rPr>
      <t>.</t>
    </r>
    <r>
      <rPr>
        <sz val="10"/>
        <rFont val="Arial"/>
        <family val="2"/>
      </rPr>
      <t>Under 15 years</t>
    </r>
  </si>
  <si>
    <r>
      <t xml:space="preserve">   </t>
    </r>
    <r>
      <rPr>
        <sz val="10"/>
        <color indexed="9"/>
        <rFont val="Arial"/>
        <family val="2"/>
      </rPr>
      <t>.</t>
    </r>
    <r>
      <rPr>
        <sz val="10"/>
        <rFont val="Arial"/>
        <family val="2"/>
      </rPr>
      <t>15 to 17 years</t>
    </r>
  </si>
  <si>
    <r>
      <t xml:space="preserve">   </t>
    </r>
    <r>
      <rPr>
        <sz val="10"/>
        <color indexed="9"/>
        <rFont val="Arial"/>
        <family val="2"/>
      </rPr>
      <t>.</t>
    </r>
    <r>
      <rPr>
        <sz val="10"/>
        <rFont val="Arial"/>
        <family val="2"/>
      </rPr>
      <t>18 to 20 years</t>
    </r>
  </si>
  <si>
    <r>
      <t xml:space="preserve">   </t>
    </r>
    <r>
      <rPr>
        <sz val="10"/>
        <color indexed="9"/>
        <rFont val="Arial"/>
        <family val="2"/>
      </rPr>
      <t>.</t>
    </r>
    <r>
      <rPr>
        <sz val="10"/>
        <rFont val="Arial"/>
        <family val="2"/>
      </rPr>
      <t>21 to 44 years</t>
    </r>
  </si>
  <si>
    <r>
      <t xml:space="preserve">   </t>
    </r>
    <r>
      <rPr>
        <sz val="10"/>
        <color indexed="9"/>
        <rFont val="Arial"/>
        <family val="2"/>
      </rPr>
      <t>.</t>
    </r>
    <r>
      <rPr>
        <sz val="10"/>
        <rFont val="Arial"/>
        <family val="2"/>
      </rPr>
      <t>45 to 64 years</t>
    </r>
  </si>
  <si>
    <r>
      <t xml:space="preserve">   </t>
    </r>
    <r>
      <rPr>
        <sz val="10"/>
        <color indexed="9"/>
        <rFont val="Arial"/>
        <family val="2"/>
      </rPr>
      <t>.</t>
    </r>
    <r>
      <rPr>
        <sz val="10"/>
        <rFont val="Arial"/>
        <family val="2"/>
      </rPr>
      <t>65 years and over</t>
    </r>
  </si>
  <si>
    <t>Median age</t>
  </si>
  <si>
    <t xml:space="preserve">(X)      </t>
  </si>
  <si>
    <t>Footnotes:</t>
  </si>
  <si>
    <t>US Popn by age latest census</t>
  </si>
  <si>
    <t>(000's)</t>
  </si>
  <si>
    <t>US Population</t>
  </si>
  <si>
    <t>Statistics:</t>
  </si>
  <si>
    <t>Male Inf Rate</t>
  </si>
  <si>
    <t>Female Inf Rate</t>
  </si>
  <si>
    <t>Taken from Johns Hopkins website</t>
  </si>
  <si>
    <t>for North America</t>
  </si>
  <si>
    <t>C-19 crude female infections by age distribution</t>
  </si>
  <si>
    <t>C-19 crude male infections by age distribution</t>
  </si>
  <si>
    <t>Female Fatality rate</t>
  </si>
  <si>
    <t>Male Fatality Rate</t>
  </si>
  <si>
    <t>Infection Rate</t>
  </si>
  <si>
    <t>Canadian Population</t>
  </si>
  <si>
    <t>Total</t>
  </si>
  <si>
    <t>100+</t>
  </si>
  <si>
    <t>C-19 crude female fatality rate by age distribution</t>
  </si>
  <si>
    <t>C-19 crude male fatality rate by age distribution</t>
  </si>
  <si>
    <t xml:space="preserve">From Stats Canada 2016 Census* </t>
  </si>
  <si>
    <t>* may not add to total population shown in column C.</t>
  </si>
  <si>
    <t>Female proportion of C-19 crude insured deaths per 100,000 lives</t>
  </si>
  <si>
    <t>Male proportion of C-19 crude insured deaths per 100,000 lives</t>
  </si>
  <si>
    <t>population</t>
  </si>
  <si>
    <t>population_density</t>
  </si>
  <si>
    <t>median_age</t>
  </si>
  <si>
    <t>aged_65_older</t>
  </si>
  <si>
    <t>aged_70_older</t>
  </si>
  <si>
    <t>gdp_per_capita</t>
  </si>
  <si>
    <t>extreme_poverty</t>
  </si>
  <si>
    <t>cvd_death_rate</t>
  </si>
  <si>
    <t>diabetes_prevalence</t>
  </si>
  <si>
    <t>female_smokers</t>
  </si>
  <si>
    <t>male_smokers</t>
  </si>
  <si>
    <t>handwashing_facilities</t>
  </si>
  <si>
    <t>hospital_beds_per_100k</t>
  </si>
  <si>
    <t>LSO</t>
  </si>
  <si>
    <t>Lesotho</t>
  </si>
  <si>
    <t>OWID_WRL</t>
  </si>
  <si>
    <t>Input Section</t>
  </si>
  <si>
    <t xml:space="preserve">From US Census  </t>
  </si>
  <si>
    <t>Extra Deaths Per 100,000 Lives by Sex and Age</t>
  </si>
  <si>
    <t>World fatality rate</t>
  </si>
  <si>
    <t>C-19 Projected Crude Deaths</t>
  </si>
  <si>
    <t>Total C-19 estimated crude insured deaths per 100,000 lives</t>
  </si>
  <si>
    <t>Final Total Pop'n Infection Rate</t>
  </si>
  <si>
    <t>Country infection rate</t>
  </si>
  <si>
    <t>* Cell G110 has been set to the male infection rate as the initial John Hopkins data showed 100% mortality for females at ages 100+.</t>
  </si>
  <si>
    <t>new_tests_smoothed</t>
  </si>
  <si>
    <t>new_tests_smoothed_per_thousand</t>
  </si>
  <si>
    <t>stringency_index</t>
  </si>
  <si>
    <t>XKX</t>
  </si>
  <si>
    <t>ESP</t>
  </si>
  <si>
    <t>2020-06-02</t>
  </si>
  <si>
    <t>Links to Useful Information</t>
  </si>
  <si>
    <t>*It is difficult to get North American</t>
  </si>
  <si>
    <t>infection rates by age at a more</t>
  </si>
  <si>
    <t>granular level.</t>
  </si>
  <si>
    <t>for Western European countries*</t>
  </si>
  <si>
    <t>Worldwide deaths</t>
  </si>
  <si>
    <t>Worldwide infections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</si>
</sst>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0.0%"/>
    <numFmt numFmtId="166" formatCode="0.0000%"/>
    <numFmt numFmtId="167" formatCode="_(* #,##0_);_(* \(#,##0\);_(* &quot;-&quot;??_);_(@_)"/>
    <numFmt numFmtId="168" formatCode="[$-409]d\-mmm;@"/>
    <numFmt numFmtId="169" formatCode="#,##0.000"/>
    <numFmt numFmtId="170" formatCode="0.0"/>
    <numFmt numFmtId="171" formatCode="#,##0.0"/>
    <numFmt numFmtId="172" formatCode="0.000%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</font>
    <font>
      <b/>
      <i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81"/>
      <name val="Tahoma"/>
      <charset val="1"/>
    </font>
    <font>
      <i/>
      <sz val="9"/>
      <color indexed="81"/>
      <name val="Tahoma"/>
      <family val="2"/>
    </font>
    <font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2" fillId="0" borderId="0"/>
  </cellStyleXfs>
  <cellXfs count="110">
    <xf numFmtId="0" fontId="0" fillId="0" borderId="0" xfId="0"/>
    <xf numFmtId="0" fontId="1" fillId="0" borderId="0" xfId="1"/>
    <xf numFmtId="0" fontId="4" fillId="2" borderId="0" xfId="0" applyFont="1" applyFill="1"/>
    <xf numFmtId="14" fontId="0" fillId="3" borderId="0" xfId="0" applyNumberFormat="1" applyFill="1" applyAlignment="1">
      <alignment horizontal="center"/>
    </xf>
    <xf numFmtId="0" fontId="5" fillId="0" borderId="0" xfId="0" applyFont="1"/>
    <xf numFmtId="165" fontId="0" fillId="0" borderId="0" xfId="2" applyNumberFormat="1" applyFont="1"/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67" fontId="0" fillId="7" borderId="1" xfId="3" applyNumberFormat="1" applyFont="1" applyFill="1" applyBorder="1" applyAlignment="1"/>
    <xf numFmtId="0" fontId="0" fillId="6" borderId="1" xfId="0" applyFill="1" applyBorder="1"/>
    <xf numFmtId="168" fontId="6" fillId="0" borderId="0" xfId="0" applyNumberFormat="1" applyFont="1" applyAlignment="1" applyProtection="1">
      <alignment horizontal="left"/>
      <protection locked="0"/>
    </xf>
    <xf numFmtId="3" fontId="6" fillId="0" borderId="0" xfId="0" applyNumberFormat="1" applyFont="1" applyAlignment="1" applyProtection="1">
      <alignment horizontal="right"/>
      <protection locked="0"/>
    </xf>
    <xf numFmtId="3" fontId="7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left"/>
    </xf>
    <xf numFmtId="169" fontId="0" fillId="5" borderId="1" xfId="0" applyNumberFormat="1" applyFill="1" applyBorder="1" applyAlignment="1">
      <alignment horizontal="center"/>
    </xf>
    <xf numFmtId="0" fontId="11" fillId="0" borderId="0" xfId="0" applyFont="1"/>
    <xf numFmtId="0" fontId="0" fillId="4" borderId="9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167" fontId="0" fillId="3" borderId="1" xfId="3" applyNumberFormat="1" applyFont="1" applyFill="1" applyBorder="1" applyAlignment="1"/>
    <xf numFmtId="0" fontId="0" fillId="4" borderId="9" xfId="0" applyFill="1" applyBorder="1" applyAlignment="1">
      <alignment vertical="top" wrapText="1"/>
    </xf>
    <xf numFmtId="0" fontId="0" fillId="4" borderId="3" xfId="0" applyFill="1" applyBorder="1" applyAlignment="1">
      <alignment vertical="top" wrapText="1"/>
    </xf>
    <xf numFmtId="166" fontId="0" fillId="6" borderId="5" xfId="0" applyNumberFormat="1" applyFill="1" applyBorder="1" applyAlignment="1">
      <alignment horizontal="center"/>
    </xf>
    <xf numFmtId="0" fontId="0" fillId="4" borderId="1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7" fontId="0" fillId="6" borderId="5" xfId="0" applyNumberFormat="1" applyFill="1" applyBorder="1" applyAlignment="1">
      <alignment horizontal="center"/>
    </xf>
    <xf numFmtId="0" fontId="0" fillId="4" borderId="2" xfId="0" applyFill="1" applyBorder="1"/>
    <xf numFmtId="0" fontId="0" fillId="4" borderId="9" xfId="0" applyFill="1" applyBorder="1"/>
    <xf numFmtId="0" fontId="0" fillId="4" borderId="3" xfId="0" applyFill="1" applyBorder="1"/>
    <xf numFmtId="0" fontId="0" fillId="3" borderId="10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10" fontId="0" fillId="5" borderId="5" xfId="2" applyNumberFormat="1" applyFont="1" applyFill="1" applyBorder="1" applyAlignment="1">
      <alignment horizontal="center"/>
    </xf>
    <xf numFmtId="10" fontId="0" fillId="5" borderId="7" xfId="2" applyNumberFormat="1" applyFont="1" applyFill="1" applyBorder="1" applyAlignment="1">
      <alignment horizontal="center"/>
    </xf>
    <xf numFmtId="0" fontId="0" fillId="2" borderId="4" xfId="0" applyFill="1" applyBorder="1"/>
    <xf numFmtId="0" fontId="0" fillId="2" borderId="6" xfId="0" applyFill="1" applyBorder="1"/>
    <xf numFmtId="0" fontId="4" fillId="3" borderId="0" xfId="0" applyFont="1" applyFill="1"/>
    <xf numFmtId="0" fontId="5" fillId="3" borderId="0" xfId="0" applyFont="1" applyFill="1"/>
    <xf numFmtId="10" fontId="0" fillId="5" borderId="5" xfId="0" applyNumberFormat="1" applyFill="1" applyBorder="1" applyAlignment="1">
      <alignment horizontal="center"/>
    </xf>
    <xf numFmtId="10" fontId="0" fillId="5" borderId="7" xfId="0" applyNumberFormat="1" applyFill="1" applyBorder="1" applyAlignment="1">
      <alignment horizontal="center"/>
    </xf>
    <xf numFmtId="168" fontId="6" fillId="4" borderId="1" xfId="0" applyNumberFormat="1" applyFont="1" applyFill="1" applyBorder="1" applyAlignment="1" applyProtection="1">
      <alignment horizontal="left"/>
      <protection locked="0"/>
    </xf>
    <xf numFmtId="3" fontId="6" fillId="4" borderId="1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/>
    <xf numFmtId="3" fontId="7" fillId="5" borderId="1" xfId="0" applyNumberFormat="1" applyFont="1" applyFill="1" applyBorder="1" applyAlignment="1">
      <alignment horizontal="right"/>
    </xf>
    <xf numFmtId="166" fontId="0" fillId="7" borderId="5" xfId="2" applyNumberFormat="1" applyFont="1" applyFill="1" applyBorder="1" applyAlignment="1">
      <alignment horizontal="center"/>
    </xf>
    <xf numFmtId="0" fontId="12" fillId="0" borderId="0" xfId="4"/>
    <xf numFmtId="0" fontId="12" fillId="0" borderId="0" xfId="4" applyFont="1"/>
    <xf numFmtId="0" fontId="12" fillId="0" borderId="0" xfId="4" applyFont="1" applyBorder="1"/>
    <xf numFmtId="0" fontId="13" fillId="0" borderId="0" xfId="4" applyFont="1" applyFill="1" applyBorder="1" applyAlignment="1">
      <alignment horizontal="left"/>
    </xf>
    <xf numFmtId="3" fontId="12" fillId="0" borderId="0" xfId="4" applyNumberFormat="1" applyFont="1" applyBorder="1"/>
    <xf numFmtId="170" fontId="12" fillId="0" borderId="0" xfId="4" applyNumberFormat="1" applyFont="1" applyBorder="1"/>
    <xf numFmtId="3" fontId="12" fillId="4" borderId="17" xfId="4" applyNumberFormat="1" applyFont="1" applyFill="1" applyBorder="1" applyAlignment="1">
      <alignment horizontal="center" vertical="top" wrapText="1"/>
    </xf>
    <xf numFmtId="170" fontId="12" fillId="4" borderId="17" xfId="4" applyNumberFormat="1" applyFont="1" applyFill="1" applyBorder="1" applyAlignment="1">
      <alignment horizontal="center" vertical="top" wrapText="1"/>
    </xf>
    <xf numFmtId="170" fontId="12" fillId="4" borderId="18" xfId="4" applyNumberFormat="1" applyFont="1" applyFill="1" applyBorder="1" applyAlignment="1">
      <alignment horizontal="center" vertical="top" wrapText="1"/>
    </xf>
    <xf numFmtId="0" fontId="12" fillId="4" borderId="19" xfId="4" applyFont="1" applyFill="1" applyBorder="1" applyAlignment="1" applyProtection="1">
      <protection locked="0"/>
    </xf>
    <xf numFmtId="0" fontId="12" fillId="4" borderId="20" xfId="4" applyFont="1" applyFill="1" applyBorder="1" applyAlignment="1" applyProtection="1">
      <protection locked="0"/>
    </xf>
    <xf numFmtId="0" fontId="12" fillId="4" borderId="20" xfId="4" applyFont="1" applyFill="1" applyBorder="1" applyAlignment="1">
      <alignment horizontal="left"/>
    </xf>
    <xf numFmtId="3" fontId="12" fillId="2" borderId="20" xfId="4" applyNumberFormat="1" applyFont="1" applyFill="1" applyBorder="1" applyAlignment="1">
      <alignment wrapText="1"/>
    </xf>
    <xf numFmtId="3" fontId="12" fillId="2" borderId="20" xfId="4" applyNumberFormat="1" applyFont="1" applyFill="1" applyBorder="1" applyAlignment="1"/>
    <xf numFmtId="171" fontId="12" fillId="2" borderId="20" xfId="4" applyNumberFormat="1" applyFont="1" applyFill="1" applyBorder="1" applyAlignment="1"/>
    <xf numFmtId="170" fontId="12" fillId="7" borderId="20" xfId="4" applyNumberFormat="1" applyFont="1" applyFill="1" applyBorder="1" applyAlignment="1">
      <alignment wrapText="1"/>
    </xf>
    <xf numFmtId="170" fontId="12" fillId="7" borderId="20" xfId="4" applyNumberFormat="1" applyFont="1" applyFill="1" applyBorder="1" applyAlignment="1"/>
    <xf numFmtId="170" fontId="12" fillId="7" borderId="20" xfId="4" applyNumberFormat="1" applyFont="1" applyFill="1" applyBorder="1" applyAlignment="1">
      <alignment horizontal="right" wrapText="1"/>
    </xf>
    <xf numFmtId="3" fontId="12" fillId="3" borderId="20" xfId="4" applyNumberFormat="1" applyFont="1" applyFill="1" applyBorder="1" applyAlignment="1">
      <alignment wrapText="1"/>
    </xf>
    <xf numFmtId="3" fontId="12" fillId="3" borderId="20" xfId="4" applyNumberFormat="1" applyFont="1" applyFill="1" applyBorder="1" applyAlignment="1"/>
    <xf numFmtId="171" fontId="12" fillId="3" borderId="20" xfId="4" applyNumberFormat="1" applyFont="1" applyFill="1" applyBorder="1" applyAlignment="1"/>
    <xf numFmtId="170" fontId="12" fillId="6" borderId="20" xfId="4" applyNumberFormat="1" applyFont="1" applyFill="1" applyBorder="1" applyAlignment="1">
      <alignment wrapText="1"/>
    </xf>
    <xf numFmtId="170" fontId="12" fillId="6" borderId="20" xfId="4" applyNumberFormat="1" applyFont="1" applyFill="1" applyBorder="1" applyAlignment="1"/>
    <xf numFmtId="170" fontId="12" fillId="6" borderId="20" xfId="4" applyNumberFormat="1" applyFont="1" applyFill="1" applyBorder="1" applyAlignment="1">
      <alignment horizontal="right" wrapText="1"/>
    </xf>
    <xf numFmtId="3" fontId="12" fillId="8" borderId="20" xfId="4" applyNumberFormat="1" applyFont="1" applyFill="1" applyBorder="1" applyAlignment="1">
      <alignment wrapText="1"/>
    </xf>
    <xf numFmtId="3" fontId="12" fillId="8" borderId="20" xfId="4" applyNumberFormat="1" applyFont="1" applyFill="1" applyBorder="1" applyAlignment="1"/>
    <xf numFmtId="171" fontId="12" fillId="8" borderId="20" xfId="4" applyNumberFormat="1" applyFont="1" applyFill="1" applyBorder="1" applyAlignment="1"/>
    <xf numFmtId="170" fontId="12" fillId="5" borderId="20" xfId="4" applyNumberFormat="1" applyFont="1" applyFill="1" applyBorder="1" applyAlignment="1">
      <alignment wrapText="1"/>
    </xf>
    <xf numFmtId="170" fontId="12" fillId="5" borderId="20" xfId="4" applyNumberFormat="1" applyFont="1" applyFill="1" applyBorder="1" applyAlignment="1"/>
    <xf numFmtId="170" fontId="12" fillId="5" borderId="20" xfId="4" applyNumberFormat="1" applyFont="1" applyFill="1" applyBorder="1" applyAlignment="1">
      <alignment horizontal="right" wrapText="1"/>
    </xf>
    <xf numFmtId="0" fontId="0" fillId="3" borderId="0" xfId="0" applyFill="1"/>
    <xf numFmtId="0" fontId="0" fillId="4" borderId="0" xfId="0" applyFill="1"/>
    <xf numFmtId="167" fontId="0" fillId="6" borderId="20" xfId="3" applyNumberFormat="1" applyFont="1" applyFill="1" applyBorder="1" applyAlignment="1">
      <alignment horizontal="center"/>
    </xf>
    <xf numFmtId="10" fontId="0" fillId="7" borderId="1" xfId="2" applyNumberFormat="1" applyFont="1" applyFill="1" applyBorder="1" applyAlignment="1"/>
    <xf numFmtId="0" fontId="0" fillId="4" borderId="3" xfId="0" applyFill="1" applyBorder="1" applyAlignment="1">
      <alignment wrapText="1"/>
    </xf>
    <xf numFmtId="0" fontId="0" fillId="2" borderId="4" xfId="0" quotePrefix="1" applyFill="1" applyBorder="1" applyAlignment="1">
      <alignment horizontal="center"/>
    </xf>
    <xf numFmtId="10" fontId="0" fillId="7" borderId="5" xfId="0" applyNumberFormat="1" applyFill="1" applyBorder="1" applyAlignment="1">
      <alignment horizontal="center"/>
    </xf>
    <xf numFmtId="10" fontId="0" fillId="7" borderId="7" xfId="0" applyNumberFormat="1" applyFill="1" applyBorder="1" applyAlignment="1">
      <alignment horizontal="center"/>
    </xf>
    <xf numFmtId="0" fontId="5" fillId="6" borderId="0" xfId="0" applyFont="1" applyFill="1"/>
    <xf numFmtId="0" fontId="5" fillId="8" borderId="0" xfId="0" applyFont="1" applyFill="1"/>
    <xf numFmtId="0" fontId="0" fillId="3" borderId="1" xfId="0" quotePrefix="1" applyFill="1" applyBorder="1" applyAlignment="1">
      <alignment horizontal="center"/>
    </xf>
    <xf numFmtId="0" fontId="0" fillId="4" borderId="0" xfId="0" applyFill="1" applyAlignment="1">
      <alignment horizontal="center"/>
    </xf>
    <xf numFmtId="167" fontId="0" fillId="7" borderId="20" xfId="3" applyNumberFormat="1" applyFont="1" applyFill="1" applyBorder="1"/>
    <xf numFmtId="167" fontId="0" fillId="2" borderId="20" xfId="3" applyNumberFormat="1" applyFont="1" applyFill="1" applyBorder="1"/>
    <xf numFmtId="0" fontId="0" fillId="0" borderId="0" xfId="0" applyFill="1" applyAlignment="1">
      <alignment horizontal="center"/>
    </xf>
    <xf numFmtId="167" fontId="0" fillId="2" borderId="1" xfId="3" applyNumberFormat="1" applyFont="1" applyFill="1" applyBorder="1" applyAlignment="1"/>
    <xf numFmtId="164" fontId="0" fillId="0" borderId="0" xfId="0" applyNumberFormat="1"/>
    <xf numFmtId="0" fontId="0" fillId="6" borderId="0" xfId="0" applyFill="1"/>
    <xf numFmtId="0" fontId="0" fillId="5" borderId="0" xfId="0" applyFill="1"/>
    <xf numFmtId="172" fontId="0" fillId="0" borderId="0" xfId="2" applyNumberFormat="1" applyFont="1"/>
    <xf numFmtId="166" fontId="0" fillId="7" borderId="1" xfId="2" applyNumberFormat="1" applyFont="1" applyFill="1" applyBorder="1" applyAlignment="1"/>
    <xf numFmtId="166" fontId="0" fillId="5" borderId="1" xfId="2" applyNumberFormat="1" applyFont="1" applyFill="1" applyBorder="1" applyAlignment="1">
      <alignment horizontal="center"/>
    </xf>
    <xf numFmtId="0" fontId="3" fillId="9" borderId="20" xfId="0" applyFont="1" applyFill="1" applyBorder="1" applyAlignment="1">
      <alignment horizontal="center" vertical="top"/>
    </xf>
    <xf numFmtId="0" fontId="0" fillId="9" borderId="0" xfId="0" applyFill="1"/>
    <xf numFmtId="0" fontId="0" fillId="2" borderId="0" xfId="0" applyFill="1"/>
    <xf numFmtId="0" fontId="0" fillId="7" borderId="0" xfId="0" applyFill="1"/>
    <xf numFmtId="0" fontId="0" fillId="8" borderId="0" xfId="0" applyFill="1"/>
    <xf numFmtId="0" fontId="0" fillId="6" borderId="8" xfId="0" applyFill="1" applyBorder="1" applyAlignment="1">
      <alignment horizontal="center"/>
    </xf>
    <xf numFmtId="0" fontId="0" fillId="0" borderId="0" xfId="0" applyAlignment="1">
      <alignment horizontal="center" wrapText="1"/>
    </xf>
    <xf numFmtId="0" fontId="12" fillId="4" borderId="12" xfId="4" applyFill="1" applyBorder="1" applyAlignment="1">
      <alignment horizontal="center" vertical="center" wrapText="1"/>
    </xf>
    <xf numFmtId="0" fontId="12" fillId="4" borderId="16" xfId="4" applyFont="1" applyFill="1" applyBorder="1" applyAlignment="1">
      <alignment horizontal="center" vertical="center" wrapText="1"/>
    </xf>
    <xf numFmtId="0" fontId="12" fillId="4" borderId="13" xfId="4" applyFont="1" applyFill="1" applyBorder="1" applyAlignment="1">
      <alignment horizontal="center" vertical="top" wrapText="1"/>
    </xf>
    <xf numFmtId="0" fontId="12" fillId="4" borderId="14" xfId="4" applyFont="1" applyFill="1" applyBorder="1" applyAlignment="1">
      <alignment horizontal="center" vertical="top" wrapText="1"/>
    </xf>
    <xf numFmtId="0" fontId="12" fillId="4" borderId="15" xfId="4" applyFont="1" applyFill="1" applyBorder="1" applyAlignment="1">
      <alignment horizontal="center" vertical="top" wrapText="1"/>
    </xf>
    <xf numFmtId="0" fontId="0" fillId="4" borderId="0" xfId="0" applyFill="1" applyAlignment="1">
      <alignment horizontal="center" wrapText="1"/>
    </xf>
  </cellXfs>
  <cellStyles count="5">
    <cellStyle name="Comma" xfId="3" builtinId="3"/>
    <cellStyle name="Hyperlink" xfId="1" builtinId="8"/>
    <cellStyle name="Normal" xfId="0" builtinId="0"/>
    <cellStyle name="Normal 2" xfId="4" xr:uid="{D9461445-9FDE-4425-8B85-97AE97D1CD67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057630616685734E-2"/>
          <c:y val="0.24521556585889673"/>
          <c:w val="0.78177996500437441"/>
          <c:h val="0.69175113020961931"/>
        </c:manualLayout>
      </c:layout>
      <c:lineChart>
        <c:grouping val="stacked"/>
        <c:varyColors val="0"/>
        <c:ser>
          <c:idx val="0"/>
          <c:order val="0"/>
          <c:tx>
            <c:strRef>
              <c:f>'Raw Data'!$H$9</c:f>
              <c:strCache>
                <c:ptCount val="1"/>
                <c:pt idx="0">
                  <c:v>Male Fatality Rate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'Raw Data'!$F$10:$F$110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100+</c:v>
                </c:pt>
              </c:strCache>
            </c:strRef>
          </c:cat>
          <c:val>
            <c:numRef>
              <c:f>'Raw Data'!$H$10:$H$110</c:f>
              <c:numCache>
                <c:formatCode>0.00%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4.0000000000000001E-3</c:v>
                </c:pt>
                <c:pt idx="21">
                  <c:v>4.0000000000000001E-3</c:v>
                </c:pt>
                <c:pt idx="22">
                  <c:v>4.0000000000000001E-3</c:v>
                </c:pt>
                <c:pt idx="23">
                  <c:v>4.0000000000000001E-3</c:v>
                </c:pt>
                <c:pt idx="24">
                  <c:v>4.0000000000000001E-3</c:v>
                </c:pt>
                <c:pt idx="25">
                  <c:v>1.2999999999999999E-2</c:v>
                </c:pt>
                <c:pt idx="26">
                  <c:v>1.2999999999999999E-2</c:v>
                </c:pt>
                <c:pt idx="27">
                  <c:v>1.2999999999999999E-2</c:v>
                </c:pt>
                <c:pt idx="28">
                  <c:v>1.2999999999999999E-2</c:v>
                </c:pt>
                <c:pt idx="29">
                  <c:v>1.2999999999999999E-2</c:v>
                </c:pt>
                <c:pt idx="30">
                  <c:v>2.5999999999999999E-2</c:v>
                </c:pt>
                <c:pt idx="31">
                  <c:v>2.5999999999999999E-2</c:v>
                </c:pt>
                <c:pt idx="32">
                  <c:v>2.5999999999999999E-2</c:v>
                </c:pt>
                <c:pt idx="33">
                  <c:v>2.5999999999999999E-2</c:v>
                </c:pt>
                <c:pt idx="34">
                  <c:v>2.5999999999999999E-2</c:v>
                </c:pt>
                <c:pt idx="35">
                  <c:v>4.2000000000000003E-2</c:v>
                </c:pt>
                <c:pt idx="36">
                  <c:v>4.2000000000000003E-2</c:v>
                </c:pt>
                <c:pt idx="37">
                  <c:v>4.2000000000000003E-2</c:v>
                </c:pt>
                <c:pt idx="38">
                  <c:v>4.2000000000000003E-2</c:v>
                </c:pt>
                <c:pt idx="39">
                  <c:v>4.2000000000000003E-2</c:v>
                </c:pt>
                <c:pt idx="40">
                  <c:v>6.9000000000000006E-2</c:v>
                </c:pt>
                <c:pt idx="41">
                  <c:v>6.9000000000000006E-2</c:v>
                </c:pt>
                <c:pt idx="42">
                  <c:v>6.9000000000000006E-2</c:v>
                </c:pt>
                <c:pt idx="43">
                  <c:v>6.9000000000000006E-2</c:v>
                </c:pt>
                <c:pt idx="44">
                  <c:v>6.9000000000000006E-2</c:v>
                </c:pt>
                <c:pt idx="45">
                  <c:v>0.11799999999999999</c:v>
                </c:pt>
                <c:pt idx="46">
                  <c:v>0.11799999999999999</c:v>
                </c:pt>
                <c:pt idx="47">
                  <c:v>0.11799999999999999</c:v>
                </c:pt>
                <c:pt idx="48">
                  <c:v>0.11799999999999999</c:v>
                </c:pt>
                <c:pt idx="49">
                  <c:v>0.11799999999999999</c:v>
                </c:pt>
                <c:pt idx="50">
                  <c:v>0.125</c:v>
                </c:pt>
                <c:pt idx="51">
                  <c:v>0.125</c:v>
                </c:pt>
                <c:pt idx="52">
                  <c:v>0.125</c:v>
                </c:pt>
                <c:pt idx="53">
                  <c:v>0.125</c:v>
                </c:pt>
                <c:pt idx="54">
                  <c:v>0.125</c:v>
                </c:pt>
                <c:pt idx="55">
                  <c:v>0.14299999999999999</c:v>
                </c:pt>
                <c:pt idx="56">
                  <c:v>0.14299999999999999</c:v>
                </c:pt>
                <c:pt idx="57">
                  <c:v>0.14299999999999999</c:v>
                </c:pt>
                <c:pt idx="58">
                  <c:v>0.14299999999999999</c:v>
                </c:pt>
                <c:pt idx="59">
                  <c:v>0.14299999999999999</c:v>
                </c:pt>
                <c:pt idx="60">
                  <c:v>0.17</c:v>
                </c:pt>
                <c:pt idx="61">
                  <c:v>0.17</c:v>
                </c:pt>
                <c:pt idx="62">
                  <c:v>0.17</c:v>
                </c:pt>
                <c:pt idx="63">
                  <c:v>0.17</c:v>
                </c:pt>
                <c:pt idx="64">
                  <c:v>0.17</c:v>
                </c:pt>
                <c:pt idx="65">
                  <c:v>0.24199999999999999</c:v>
                </c:pt>
                <c:pt idx="66">
                  <c:v>0.24199999999999999</c:v>
                </c:pt>
                <c:pt idx="67">
                  <c:v>0.24199999999999999</c:v>
                </c:pt>
                <c:pt idx="68">
                  <c:v>0.24199999999999999</c:v>
                </c:pt>
                <c:pt idx="69">
                  <c:v>0.24199999999999999</c:v>
                </c:pt>
                <c:pt idx="70">
                  <c:v>0.26300000000000001</c:v>
                </c:pt>
                <c:pt idx="71">
                  <c:v>0.26300000000000001</c:v>
                </c:pt>
                <c:pt idx="72">
                  <c:v>0.26300000000000001</c:v>
                </c:pt>
                <c:pt idx="73">
                  <c:v>0.26300000000000001</c:v>
                </c:pt>
                <c:pt idx="74">
                  <c:v>0.26300000000000001</c:v>
                </c:pt>
                <c:pt idx="75">
                  <c:v>0.29599999999999999</c:v>
                </c:pt>
                <c:pt idx="76">
                  <c:v>0.29599999999999999</c:v>
                </c:pt>
                <c:pt idx="77">
                  <c:v>0.29599999999999999</c:v>
                </c:pt>
                <c:pt idx="78">
                  <c:v>0.29599999999999999</c:v>
                </c:pt>
                <c:pt idx="79">
                  <c:v>0.29599999999999999</c:v>
                </c:pt>
                <c:pt idx="80">
                  <c:v>0.29499999999999998</c:v>
                </c:pt>
                <c:pt idx="81">
                  <c:v>0.29499999999999998</c:v>
                </c:pt>
                <c:pt idx="82">
                  <c:v>0.29499999999999998</c:v>
                </c:pt>
                <c:pt idx="83">
                  <c:v>0.29499999999999998</c:v>
                </c:pt>
                <c:pt idx="84">
                  <c:v>0.29499999999999998</c:v>
                </c:pt>
                <c:pt idx="85">
                  <c:v>0.35799999999999998</c:v>
                </c:pt>
                <c:pt idx="86">
                  <c:v>0.35799999999999998</c:v>
                </c:pt>
                <c:pt idx="87">
                  <c:v>0.35799999999999998</c:v>
                </c:pt>
                <c:pt idx="88">
                  <c:v>0.35799999999999998</c:v>
                </c:pt>
                <c:pt idx="89">
                  <c:v>0.35799999999999998</c:v>
                </c:pt>
                <c:pt idx="90">
                  <c:v>0.38100000000000001</c:v>
                </c:pt>
                <c:pt idx="91">
                  <c:v>0.38100000000000001</c:v>
                </c:pt>
                <c:pt idx="92">
                  <c:v>0.38100000000000001</c:v>
                </c:pt>
                <c:pt idx="93">
                  <c:v>0.38100000000000001</c:v>
                </c:pt>
                <c:pt idx="94">
                  <c:v>0.38100000000000001</c:v>
                </c:pt>
                <c:pt idx="95">
                  <c:v>0.26</c:v>
                </c:pt>
                <c:pt idx="96">
                  <c:v>0.26</c:v>
                </c:pt>
                <c:pt idx="97">
                  <c:v>0.26</c:v>
                </c:pt>
                <c:pt idx="98">
                  <c:v>0.26</c:v>
                </c:pt>
                <c:pt idx="99">
                  <c:v>0.26</c:v>
                </c:pt>
                <c:pt idx="100">
                  <c:v>0.23300000000000001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3D-43C1-8BF3-EDD9E615BB3A}"/>
            </c:ext>
          </c:extLst>
        </c:ser>
        <c:ser>
          <c:idx val="1"/>
          <c:order val="1"/>
          <c:tx>
            <c:v>Female Fatality Rates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'Raw Data'!$F$10:$F$110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100+</c:v>
                </c:pt>
              </c:strCache>
            </c:strRef>
          </c:cat>
          <c:val>
            <c:numRef>
              <c:f>'Raw Data'!$G$10:$G$110</c:f>
              <c:numCache>
                <c:formatCode>0.00%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8.9999999999999993E-3</c:v>
                </c:pt>
                <c:pt idx="21">
                  <c:v>8.9999999999999993E-3</c:v>
                </c:pt>
                <c:pt idx="22">
                  <c:v>8.9999999999999993E-3</c:v>
                </c:pt>
                <c:pt idx="23">
                  <c:v>8.9999999999999993E-3</c:v>
                </c:pt>
                <c:pt idx="24">
                  <c:v>8.9999999999999993E-3</c:v>
                </c:pt>
                <c:pt idx="25">
                  <c:v>1.2999999999999999E-2</c:v>
                </c:pt>
                <c:pt idx="26">
                  <c:v>1.2999999999999999E-2</c:v>
                </c:pt>
                <c:pt idx="27">
                  <c:v>1.2999999999999999E-2</c:v>
                </c:pt>
                <c:pt idx="28">
                  <c:v>1.2999999999999999E-2</c:v>
                </c:pt>
                <c:pt idx="29">
                  <c:v>1.2999999999999999E-2</c:v>
                </c:pt>
                <c:pt idx="30">
                  <c:v>1E-3</c:v>
                </c:pt>
                <c:pt idx="31">
                  <c:v>1E-3</c:v>
                </c:pt>
                <c:pt idx="32">
                  <c:v>1E-3</c:v>
                </c:pt>
                <c:pt idx="33">
                  <c:v>1E-3</c:v>
                </c:pt>
                <c:pt idx="34">
                  <c:v>1E-3</c:v>
                </c:pt>
                <c:pt idx="35">
                  <c:v>2.1000000000000001E-2</c:v>
                </c:pt>
                <c:pt idx="36">
                  <c:v>2.1000000000000001E-2</c:v>
                </c:pt>
                <c:pt idx="37">
                  <c:v>2.1000000000000001E-2</c:v>
                </c:pt>
                <c:pt idx="38">
                  <c:v>2.1000000000000001E-2</c:v>
                </c:pt>
                <c:pt idx="39">
                  <c:v>2.1000000000000001E-2</c:v>
                </c:pt>
                <c:pt idx="40">
                  <c:v>3.2000000000000001E-2</c:v>
                </c:pt>
                <c:pt idx="41">
                  <c:v>3.2000000000000001E-2</c:v>
                </c:pt>
                <c:pt idx="42">
                  <c:v>3.2000000000000001E-2</c:v>
                </c:pt>
                <c:pt idx="43">
                  <c:v>3.2000000000000001E-2</c:v>
                </c:pt>
                <c:pt idx="44">
                  <c:v>3.2000000000000001E-2</c:v>
                </c:pt>
                <c:pt idx="45">
                  <c:v>5.5E-2</c:v>
                </c:pt>
                <c:pt idx="46">
                  <c:v>5.5E-2</c:v>
                </c:pt>
                <c:pt idx="47">
                  <c:v>5.5E-2</c:v>
                </c:pt>
                <c:pt idx="48">
                  <c:v>5.5E-2</c:v>
                </c:pt>
                <c:pt idx="49">
                  <c:v>5.5E-2</c:v>
                </c:pt>
                <c:pt idx="50">
                  <c:v>5.7000000000000002E-2</c:v>
                </c:pt>
                <c:pt idx="51">
                  <c:v>5.7000000000000002E-2</c:v>
                </c:pt>
                <c:pt idx="52">
                  <c:v>5.7000000000000002E-2</c:v>
                </c:pt>
                <c:pt idx="53">
                  <c:v>5.7000000000000002E-2</c:v>
                </c:pt>
                <c:pt idx="54">
                  <c:v>5.7000000000000002E-2</c:v>
                </c:pt>
                <c:pt idx="55">
                  <c:v>9.0999999999999998E-2</c:v>
                </c:pt>
                <c:pt idx="56">
                  <c:v>9.0999999999999998E-2</c:v>
                </c:pt>
                <c:pt idx="57">
                  <c:v>9.0999999999999998E-2</c:v>
                </c:pt>
                <c:pt idx="58">
                  <c:v>9.0999999999999998E-2</c:v>
                </c:pt>
                <c:pt idx="59">
                  <c:v>9.0999999999999998E-2</c:v>
                </c:pt>
                <c:pt idx="60">
                  <c:v>0.14000000000000001</c:v>
                </c:pt>
                <c:pt idx="61">
                  <c:v>0.14000000000000001</c:v>
                </c:pt>
                <c:pt idx="62">
                  <c:v>0.14000000000000001</c:v>
                </c:pt>
                <c:pt idx="63">
                  <c:v>0.14000000000000001</c:v>
                </c:pt>
                <c:pt idx="64">
                  <c:v>0.14000000000000001</c:v>
                </c:pt>
                <c:pt idx="65">
                  <c:v>0.19500000000000001</c:v>
                </c:pt>
                <c:pt idx="66">
                  <c:v>0.19500000000000001</c:v>
                </c:pt>
                <c:pt idx="67">
                  <c:v>0.19500000000000001</c:v>
                </c:pt>
                <c:pt idx="68">
                  <c:v>0.19500000000000001</c:v>
                </c:pt>
                <c:pt idx="69">
                  <c:v>0.19500000000000001</c:v>
                </c:pt>
                <c:pt idx="70">
                  <c:v>0.215</c:v>
                </c:pt>
                <c:pt idx="71">
                  <c:v>0.215</c:v>
                </c:pt>
                <c:pt idx="72">
                  <c:v>0.215</c:v>
                </c:pt>
                <c:pt idx="73">
                  <c:v>0.215</c:v>
                </c:pt>
                <c:pt idx="74">
                  <c:v>0.215</c:v>
                </c:pt>
                <c:pt idx="75">
                  <c:v>0.28100000000000003</c:v>
                </c:pt>
                <c:pt idx="76">
                  <c:v>0.28100000000000003</c:v>
                </c:pt>
                <c:pt idx="77">
                  <c:v>0.28100000000000003</c:v>
                </c:pt>
                <c:pt idx="78">
                  <c:v>0.28100000000000003</c:v>
                </c:pt>
                <c:pt idx="79">
                  <c:v>0.28100000000000003</c:v>
                </c:pt>
                <c:pt idx="80">
                  <c:v>0.37</c:v>
                </c:pt>
                <c:pt idx="81">
                  <c:v>0.37</c:v>
                </c:pt>
                <c:pt idx="82">
                  <c:v>0.37</c:v>
                </c:pt>
                <c:pt idx="83">
                  <c:v>0.37</c:v>
                </c:pt>
                <c:pt idx="84">
                  <c:v>0.37</c:v>
                </c:pt>
                <c:pt idx="85">
                  <c:v>0.32500000000000001</c:v>
                </c:pt>
                <c:pt idx="86">
                  <c:v>0.32500000000000001</c:v>
                </c:pt>
                <c:pt idx="87">
                  <c:v>0.32500000000000001</c:v>
                </c:pt>
                <c:pt idx="88">
                  <c:v>0.32500000000000001</c:v>
                </c:pt>
                <c:pt idx="89">
                  <c:v>0.32500000000000001</c:v>
                </c:pt>
                <c:pt idx="90">
                  <c:v>0.27300000000000002</c:v>
                </c:pt>
                <c:pt idx="91">
                  <c:v>0.27300000000000002</c:v>
                </c:pt>
                <c:pt idx="92">
                  <c:v>0.27300000000000002</c:v>
                </c:pt>
                <c:pt idx="93">
                  <c:v>0.27300000000000002</c:v>
                </c:pt>
                <c:pt idx="94">
                  <c:v>0.27300000000000002</c:v>
                </c:pt>
                <c:pt idx="95">
                  <c:v>0.2</c:v>
                </c:pt>
                <c:pt idx="96">
                  <c:v>0.2</c:v>
                </c:pt>
                <c:pt idx="97">
                  <c:v>0.2</c:v>
                </c:pt>
                <c:pt idx="98">
                  <c:v>0.2</c:v>
                </c:pt>
                <c:pt idx="99">
                  <c:v>0.2</c:v>
                </c:pt>
                <c:pt idx="100">
                  <c:v>0.23300000000000001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0F-408E-963B-F1B5E06FD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upDownBars>
          <c:gapWidth val="150"/>
          <c:upBars>
            <c:spPr>
              <a:solidFill>
                <a:schemeClr val="lt1"/>
              </a:soli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solidFill>
                <a:schemeClr val="dk1">
                  <a:lumMod val="75000"/>
                  <a:lumOff val="25000"/>
                </a:schemeClr>
              </a:soli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marker val="1"/>
        <c:smooth val="0"/>
        <c:axId val="520203064"/>
        <c:axId val="521458504"/>
      </c:lineChart>
      <c:catAx>
        <c:axId val="520203064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458504"/>
        <c:crosses val="autoZero"/>
        <c:auto val="1"/>
        <c:lblAlgn val="ctr"/>
        <c:lblOffset val="100"/>
        <c:noMultiLvlLbl val="1"/>
      </c:catAx>
      <c:valAx>
        <c:axId val="521458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203064"/>
        <c:crosses val="autoZero"/>
        <c:crossBetween val="between"/>
      </c:valAx>
      <c:spPr>
        <a:solidFill>
          <a:schemeClr val="accent1">
            <a:lumMod val="60000"/>
            <a:lumOff val="40000"/>
          </a:schemeClr>
        </a:solidFill>
        <a:ln>
          <a:solidFill>
            <a:srgbClr val="FFFF00">
              <a:alpha val="30000"/>
            </a:srgbClr>
          </a:solidFill>
        </a:ln>
        <a:effectLst/>
      </c:spPr>
    </c:plotArea>
    <c:legend>
      <c:legendPos val="r"/>
      <c:layout>
        <c:manualLayout>
          <c:xMode val="edge"/>
          <c:yMode val="edge"/>
          <c:x val="0.87016470377100297"/>
          <c:y val="0.49749858475368075"/>
          <c:w val="0.12299768939139018"/>
          <c:h val="0.101695590837460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92D050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Infection</a:t>
            </a:r>
          </a:p>
          <a:p>
            <a:pPr>
              <a:defRPr/>
            </a:pPr>
            <a:r>
              <a:rPr lang="en-US"/>
              <a:t> 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9921441010555307E-2"/>
          <c:y val="0.15440519697283783"/>
          <c:w val="0.80122578292898894"/>
          <c:h val="0.7802744521075699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'Raw Data'!$D$9</c:f>
              <c:strCache>
                <c:ptCount val="1"/>
                <c:pt idx="0">
                  <c:v>Male Inf Rate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multiLvlStrRef>
              <c:f>'Raw Data'!$B$10:$C$110</c:f>
              <c:multiLvlStrCache>
                <c:ptCount val="101"/>
                <c:lvl>
                  <c:pt idx="0">
                    <c:v>0.00%</c:v>
                  </c:pt>
                  <c:pt idx="1">
                    <c:v>0.00%</c:v>
                  </c:pt>
                  <c:pt idx="2">
                    <c:v>0.00%</c:v>
                  </c:pt>
                  <c:pt idx="3">
                    <c:v>0.00%</c:v>
                  </c:pt>
                  <c:pt idx="4">
                    <c:v>0.00%</c:v>
                  </c:pt>
                  <c:pt idx="5">
                    <c:v>0.00%</c:v>
                  </c:pt>
                  <c:pt idx="6">
                    <c:v>0.00%</c:v>
                  </c:pt>
                  <c:pt idx="7">
                    <c:v>0.00%</c:v>
                  </c:pt>
                  <c:pt idx="8">
                    <c:v>0.00%</c:v>
                  </c:pt>
                  <c:pt idx="9">
                    <c:v>0.00%</c:v>
                  </c:pt>
                  <c:pt idx="10">
                    <c:v>0.00%</c:v>
                  </c:pt>
                  <c:pt idx="11">
                    <c:v>0.00%</c:v>
                  </c:pt>
                  <c:pt idx="12">
                    <c:v>0.00%</c:v>
                  </c:pt>
                  <c:pt idx="13">
                    <c:v>0.00%</c:v>
                  </c:pt>
                  <c:pt idx="14">
                    <c:v>0.00%</c:v>
                  </c:pt>
                  <c:pt idx="15">
                    <c:v>0.10%</c:v>
                  </c:pt>
                  <c:pt idx="16">
                    <c:v>0.10%</c:v>
                  </c:pt>
                  <c:pt idx="17">
                    <c:v>0.10%</c:v>
                  </c:pt>
                  <c:pt idx="18">
                    <c:v>0.10%</c:v>
                  </c:pt>
                  <c:pt idx="19">
                    <c:v>0.10%</c:v>
                  </c:pt>
                  <c:pt idx="20">
                    <c:v>0.20%</c:v>
                  </c:pt>
                  <c:pt idx="21">
                    <c:v>0.20%</c:v>
                  </c:pt>
                  <c:pt idx="22">
                    <c:v>0.20%</c:v>
                  </c:pt>
                  <c:pt idx="23">
                    <c:v>0.20%</c:v>
                  </c:pt>
                  <c:pt idx="24">
                    <c:v>0.20%</c:v>
                  </c:pt>
                  <c:pt idx="25">
                    <c:v>0.30%</c:v>
                  </c:pt>
                  <c:pt idx="26">
                    <c:v>0.30%</c:v>
                  </c:pt>
                  <c:pt idx="27">
                    <c:v>0.30%</c:v>
                  </c:pt>
                  <c:pt idx="28">
                    <c:v>0.30%</c:v>
                  </c:pt>
                  <c:pt idx="29">
                    <c:v>0.30%</c:v>
                  </c:pt>
                  <c:pt idx="30">
                    <c:v>0.30%</c:v>
                  </c:pt>
                  <c:pt idx="31">
                    <c:v>0.30%</c:v>
                  </c:pt>
                  <c:pt idx="32">
                    <c:v>0.30%</c:v>
                  </c:pt>
                  <c:pt idx="33">
                    <c:v>0.30%</c:v>
                  </c:pt>
                  <c:pt idx="34">
                    <c:v>0.30%</c:v>
                  </c:pt>
                  <c:pt idx="35">
                    <c:v>0.30%</c:v>
                  </c:pt>
                  <c:pt idx="36">
                    <c:v>0.30%</c:v>
                  </c:pt>
                  <c:pt idx="37">
                    <c:v>0.30%</c:v>
                  </c:pt>
                  <c:pt idx="38">
                    <c:v>0.30%</c:v>
                  </c:pt>
                  <c:pt idx="39">
                    <c:v>0.30%</c:v>
                  </c:pt>
                  <c:pt idx="40">
                    <c:v>0.30%</c:v>
                  </c:pt>
                  <c:pt idx="41">
                    <c:v>0.30%</c:v>
                  </c:pt>
                  <c:pt idx="42">
                    <c:v>0.30%</c:v>
                  </c:pt>
                  <c:pt idx="43">
                    <c:v>0.30%</c:v>
                  </c:pt>
                  <c:pt idx="44">
                    <c:v>0.30%</c:v>
                  </c:pt>
                  <c:pt idx="45">
                    <c:v>0.40%</c:v>
                  </c:pt>
                  <c:pt idx="46">
                    <c:v>0.40%</c:v>
                  </c:pt>
                  <c:pt idx="47">
                    <c:v>0.40%</c:v>
                  </c:pt>
                  <c:pt idx="48">
                    <c:v>0.40%</c:v>
                  </c:pt>
                  <c:pt idx="49">
                    <c:v>0.40%</c:v>
                  </c:pt>
                  <c:pt idx="50">
                    <c:v>0.40%</c:v>
                  </c:pt>
                  <c:pt idx="51">
                    <c:v>0.40%</c:v>
                  </c:pt>
                  <c:pt idx="52">
                    <c:v>0.40%</c:v>
                  </c:pt>
                  <c:pt idx="53">
                    <c:v>0.40%</c:v>
                  </c:pt>
                  <c:pt idx="54">
                    <c:v>0.40%</c:v>
                  </c:pt>
                  <c:pt idx="55">
                    <c:v>0.30%</c:v>
                  </c:pt>
                  <c:pt idx="56">
                    <c:v>0.30%</c:v>
                  </c:pt>
                  <c:pt idx="57">
                    <c:v>0.30%</c:v>
                  </c:pt>
                  <c:pt idx="58">
                    <c:v>0.30%</c:v>
                  </c:pt>
                  <c:pt idx="59">
                    <c:v>0.30%</c:v>
                  </c:pt>
                  <c:pt idx="60">
                    <c:v>0.30%</c:v>
                  </c:pt>
                  <c:pt idx="61">
                    <c:v>0.30%</c:v>
                  </c:pt>
                  <c:pt idx="62">
                    <c:v>0.30%</c:v>
                  </c:pt>
                  <c:pt idx="63">
                    <c:v>0.30%</c:v>
                  </c:pt>
                  <c:pt idx="64">
                    <c:v>0.30%</c:v>
                  </c:pt>
                  <c:pt idx="65">
                    <c:v>0.30%</c:v>
                  </c:pt>
                  <c:pt idx="66">
                    <c:v>0.30%</c:v>
                  </c:pt>
                  <c:pt idx="67">
                    <c:v>0.30%</c:v>
                  </c:pt>
                  <c:pt idx="68">
                    <c:v>0.30%</c:v>
                  </c:pt>
                  <c:pt idx="69">
                    <c:v>0.30%</c:v>
                  </c:pt>
                  <c:pt idx="70">
                    <c:v>0.30%</c:v>
                  </c:pt>
                  <c:pt idx="71">
                    <c:v>0.30%</c:v>
                  </c:pt>
                  <c:pt idx="72">
                    <c:v>0.30%</c:v>
                  </c:pt>
                  <c:pt idx="73">
                    <c:v>0.30%</c:v>
                  </c:pt>
                  <c:pt idx="74">
                    <c:v>0.30%</c:v>
                  </c:pt>
                  <c:pt idx="75">
                    <c:v>0.40%</c:v>
                  </c:pt>
                  <c:pt idx="76">
                    <c:v>0.40%</c:v>
                  </c:pt>
                  <c:pt idx="77">
                    <c:v>0.40%</c:v>
                  </c:pt>
                  <c:pt idx="78">
                    <c:v>0.40%</c:v>
                  </c:pt>
                  <c:pt idx="79">
                    <c:v>0.40%</c:v>
                  </c:pt>
                  <c:pt idx="80">
                    <c:v>0.40%</c:v>
                  </c:pt>
                  <c:pt idx="81">
                    <c:v>0.40%</c:v>
                  </c:pt>
                  <c:pt idx="82">
                    <c:v>0.40%</c:v>
                  </c:pt>
                  <c:pt idx="83">
                    <c:v>0.40%</c:v>
                  </c:pt>
                  <c:pt idx="84">
                    <c:v>0.40%</c:v>
                  </c:pt>
                  <c:pt idx="85">
                    <c:v>0.80%</c:v>
                  </c:pt>
                  <c:pt idx="86">
                    <c:v>0.80%</c:v>
                  </c:pt>
                  <c:pt idx="87">
                    <c:v>0.80%</c:v>
                  </c:pt>
                  <c:pt idx="88">
                    <c:v>0.80%</c:v>
                  </c:pt>
                  <c:pt idx="89">
                    <c:v>0.80%</c:v>
                  </c:pt>
                  <c:pt idx="90">
                    <c:v>1.10%</c:v>
                  </c:pt>
                  <c:pt idx="91">
                    <c:v>1.10%</c:v>
                  </c:pt>
                  <c:pt idx="92">
                    <c:v>1.10%</c:v>
                  </c:pt>
                  <c:pt idx="93">
                    <c:v>1.10%</c:v>
                  </c:pt>
                  <c:pt idx="94">
                    <c:v>1.10%</c:v>
                  </c:pt>
                  <c:pt idx="95">
                    <c:v>2.40%</c:v>
                  </c:pt>
                  <c:pt idx="96">
                    <c:v>2.40%</c:v>
                  </c:pt>
                  <c:pt idx="97">
                    <c:v>2.40%</c:v>
                  </c:pt>
                  <c:pt idx="98">
                    <c:v>2.40%</c:v>
                  </c:pt>
                  <c:pt idx="99">
                    <c:v>2.40%</c:v>
                  </c:pt>
                  <c:pt idx="100">
                    <c:v>14.40%</c:v>
                  </c:pt>
                </c:lvl>
                <c:lvl>
                  <c:pt idx="0">
                    <c:v>0</c:v>
                  </c:pt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13</c:v>
                  </c:pt>
                  <c:pt idx="14">
                    <c:v>14</c:v>
                  </c:pt>
                  <c:pt idx="15">
                    <c:v>15</c:v>
                  </c:pt>
                  <c:pt idx="16">
                    <c:v>16</c:v>
                  </c:pt>
                  <c:pt idx="17">
                    <c:v>17</c:v>
                  </c:pt>
                  <c:pt idx="18">
                    <c:v>18</c:v>
                  </c:pt>
                  <c:pt idx="19">
                    <c:v>19</c:v>
                  </c:pt>
                  <c:pt idx="20">
                    <c:v>20</c:v>
                  </c:pt>
                  <c:pt idx="21">
                    <c:v>21</c:v>
                  </c:pt>
                  <c:pt idx="22">
                    <c:v>22</c:v>
                  </c:pt>
                  <c:pt idx="23">
                    <c:v>23</c:v>
                  </c:pt>
                  <c:pt idx="24">
                    <c:v>24</c:v>
                  </c:pt>
                  <c:pt idx="25">
                    <c:v>25</c:v>
                  </c:pt>
                  <c:pt idx="26">
                    <c:v>26</c:v>
                  </c:pt>
                  <c:pt idx="27">
                    <c:v>27</c:v>
                  </c:pt>
                  <c:pt idx="28">
                    <c:v>28</c:v>
                  </c:pt>
                  <c:pt idx="29">
                    <c:v>29</c:v>
                  </c:pt>
                  <c:pt idx="30">
                    <c:v>30</c:v>
                  </c:pt>
                  <c:pt idx="31">
                    <c:v>31</c:v>
                  </c:pt>
                  <c:pt idx="32">
                    <c:v>32</c:v>
                  </c:pt>
                  <c:pt idx="33">
                    <c:v>33</c:v>
                  </c:pt>
                  <c:pt idx="34">
                    <c:v>34</c:v>
                  </c:pt>
                  <c:pt idx="35">
                    <c:v>35</c:v>
                  </c:pt>
                  <c:pt idx="36">
                    <c:v>36</c:v>
                  </c:pt>
                  <c:pt idx="37">
                    <c:v>37</c:v>
                  </c:pt>
                  <c:pt idx="38">
                    <c:v>38</c:v>
                  </c:pt>
                  <c:pt idx="39">
                    <c:v>39</c:v>
                  </c:pt>
                  <c:pt idx="40">
                    <c:v>40</c:v>
                  </c:pt>
                  <c:pt idx="41">
                    <c:v>41</c:v>
                  </c:pt>
                  <c:pt idx="42">
                    <c:v>42</c:v>
                  </c:pt>
                  <c:pt idx="43">
                    <c:v>43</c:v>
                  </c:pt>
                  <c:pt idx="44">
                    <c:v>44</c:v>
                  </c:pt>
                  <c:pt idx="45">
                    <c:v>45</c:v>
                  </c:pt>
                  <c:pt idx="46">
                    <c:v>46</c:v>
                  </c:pt>
                  <c:pt idx="47">
                    <c:v>47</c:v>
                  </c:pt>
                  <c:pt idx="48">
                    <c:v>48</c:v>
                  </c:pt>
                  <c:pt idx="49">
                    <c:v>49</c:v>
                  </c:pt>
                  <c:pt idx="50">
                    <c:v>50</c:v>
                  </c:pt>
                  <c:pt idx="51">
                    <c:v>51</c:v>
                  </c:pt>
                  <c:pt idx="52">
                    <c:v>52</c:v>
                  </c:pt>
                  <c:pt idx="53">
                    <c:v>53</c:v>
                  </c:pt>
                  <c:pt idx="54">
                    <c:v>54</c:v>
                  </c:pt>
                  <c:pt idx="55">
                    <c:v>55</c:v>
                  </c:pt>
                  <c:pt idx="56">
                    <c:v>56</c:v>
                  </c:pt>
                  <c:pt idx="57">
                    <c:v>57</c:v>
                  </c:pt>
                  <c:pt idx="58">
                    <c:v>58</c:v>
                  </c:pt>
                  <c:pt idx="59">
                    <c:v>59</c:v>
                  </c:pt>
                  <c:pt idx="60">
                    <c:v>60</c:v>
                  </c:pt>
                  <c:pt idx="61">
                    <c:v>61</c:v>
                  </c:pt>
                  <c:pt idx="62">
                    <c:v>62</c:v>
                  </c:pt>
                  <c:pt idx="63">
                    <c:v>63</c:v>
                  </c:pt>
                  <c:pt idx="64">
                    <c:v>64</c:v>
                  </c:pt>
                  <c:pt idx="65">
                    <c:v>65</c:v>
                  </c:pt>
                  <c:pt idx="66">
                    <c:v>66</c:v>
                  </c:pt>
                  <c:pt idx="67">
                    <c:v>67</c:v>
                  </c:pt>
                  <c:pt idx="68">
                    <c:v>68</c:v>
                  </c:pt>
                  <c:pt idx="69">
                    <c:v>69</c:v>
                  </c:pt>
                  <c:pt idx="70">
                    <c:v>70</c:v>
                  </c:pt>
                  <c:pt idx="71">
                    <c:v>71</c:v>
                  </c:pt>
                  <c:pt idx="72">
                    <c:v>72</c:v>
                  </c:pt>
                  <c:pt idx="73">
                    <c:v>73</c:v>
                  </c:pt>
                  <c:pt idx="74">
                    <c:v>74</c:v>
                  </c:pt>
                  <c:pt idx="75">
                    <c:v>75</c:v>
                  </c:pt>
                  <c:pt idx="76">
                    <c:v>76</c:v>
                  </c:pt>
                  <c:pt idx="77">
                    <c:v>77</c:v>
                  </c:pt>
                  <c:pt idx="78">
                    <c:v>78</c:v>
                  </c:pt>
                  <c:pt idx="79">
                    <c:v>79</c:v>
                  </c:pt>
                  <c:pt idx="80">
                    <c:v>80</c:v>
                  </c:pt>
                  <c:pt idx="81">
                    <c:v>81</c:v>
                  </c:pt>
                  <c:pt idx="82">
                    <c:v>82</c:v>
                  </c:pt>
                  <c:pt idx="83">
                    <c:v>83</c:v>
                  </c:pt>
                  <c:pt idx="84">
                    <c:v>84</c:v>
                  </c:pt>
                  <c:pt idx="85">
                    <c:v>85</c:v>
                  </c:pt>
                  <c:pt idx="86">
                    <c:v>86</c:v>
                  </c:pt>
                  <c:pt idx="87">
                    <c:v>87</c:v>
                  </c:pt>
                  <c:pt idx="88">
                    <c:v>88</c:v>
                  </c:pt>
                  <c:pt idx="89">
                    <c:v>89</c:v>
                  </c:pt>
                  <c:pt idx="90">
                    <c:v>90</c:v>
                  </c:pt>
                  <c:pt idx="91">
                    <c:v>91</c:v>
                  </c:pt>
                  <c:pt idx="92">
                    <c:v>92</c:v>
                  </c:pt>
                  <c:pt idx="93">
                    <c:v>93</c:v>
                  </c:pt>
                  <c:pt idx="94">
                    <c:v>94</c:v>
                  </c:pt>
                  <c:pt idx="95">
                    <c:v>95</c:v>
                  </c:pt>
                  <c:pt idx="96">
                    <c:v>96</c:v>
                  </c:pt>
                  <c:pt idx="97">
                    <c:v>97</c:v>
                  </c:pt>
                  <c:pt idx="98">
                    <c:v>98</c:v>
                  </c:pt>
                  <c:pt idx="99">
                    <c:v>99</c:v>
                  </c:pt>
                  <c:pt idx="100">
                    <c:v>100+</c:v>
                  </c:pt>
                </c:lvl>
              </c:multiLvlStrCache>
            </c:multiLvlStrRef>
          </c:xVal>
          <c:yVal>
            <c:numRef>
              <c:f>'Raw Data'!$D$10:$D$110</c:f>
              <c:numCache>
                <c:formatCode>0.00%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1E-3</c:v>
                </c:pt>
                <c:pt idx="16">
                  <c:v>1E-3</c:v>
                </c:pt>
                <c:pt idx="17">
                  <c:v>1E-3</c:v>
                </c:pt>
                <c:pt idx="18">
                  <c:v>1E-3</c:v>
                </c:pt>
                <c:pt idx="19">
                  <c:v>1E-3</c:v>
                </c:pt>
                <c:pt idx="20">
                  <c:v>1E-3</c:v>
                </c:pt>
                <c:pt idx="21">
                  <c:v>1E-3</c:v>
                </c:pt>
                <c:pt idx="22">
                  <c:v>1E-3</c:v>
                </c:pt>
                <c:pt idx="23">
                  <c:v>1E-3</c:v>
                </c:pt>
                <c:pt idx="24">
                  <c:v>1E-3</c:v>
                </c:pt>
                <c:pt idx="25">
                  <c:v>2E-3</c:v>
                </c:pt>
                <c:pt idx="26">
                  <c:v>2E-3</c:v>
                </c:pt>
                <c:pt idx="27">
                  <c:v>2E-3</c:v>
                </c:pt>
                <c:pt idx="28">
                  <c:v>2E-3</c:v>
                </c:pt>
                <c:pt idx="29">
                  <c:v>2E-3</c:v>
                </c:pt>
                <c:pt idx="30">
                  <c:v>2E-3</c:v>
                </c:pt>
                <c:pt idx="31">
                  <c:v>2E-3</c:v>
                </c:pt>
                <c:pt idx="32">
                  <c:v>2E-3</c:v>
                </c:pt>
                <c:pt idx="33">
                  <c:v>2E-3</c:v>
                </c:pt>
                <c:pt idx="34">
                  <c:v>2E-3</c:v>
                </c:pt>
                <c:pt idx="35">
                  <c:v>2E-3</c:v>
                </c:pt>
                <c:pt idx="36">
                  <c:v>2E-3</c:v>
                </c:pt>
                <c:pt idx="37">
                  <c:v>2E-3</c:v>
                </c:pt>
                <c:pt idx="38">
                  <c:v>2E-3</c:v>
                </c:pt>
                <c:pt idx="39">
                  <c:v>2E-3</c:v>
                </c:pt>
                <c:pt idx="40">
                  <c:v>2E-3</c:v>
                </c:pt>
                <c:pt idx="41">
                  <c:v>2E-3</c:v>
                </c:pt>
                <c:pt idx="42">
                  <c:v>2E-3</c:v>
                </c:pt>
                <c:pt idx="43">
                  <c:v>2E-3</c:v>
                </c:pt>
                <c:pt idx="44">
                  <c:v>2E-3</c:v>
                </c:pt>
                <c:pt idx="45">
                  <c:v>2.9999999999999997E-4</c:v>
                </c:pt>
                <c:pt idx="46">
                  <c:v>3.0000000000000001E-3</c:v>
                </c:pt>
                <c:pt idx="47">
                  <c:v>3.0000000000000001E-3</c:v>
                </c:pt>
                <c:pt idx="48">
                  <c:v>3.0000000000000001E-3</c:v>
                </c:pt>
                <c:pt idx="49">
                  <c:v>3.0000000000000001E-3</c:v>
                </c:pt>
                <c:pt idx="50">
                  <c:v>3.0000000000000001E-3</c:v>
                </c:pt>
                <c:pt idx="51">
                  <c:v>3.0000000000000001E-3</c:v>
                </c:pt>
                <c:pt idx="52">
                  <c:v>3.0000000000000001E-3</c:v>
                </c:pt>
                <c:pt idx="53">
                  <c:v>3.0000000000000001E-3</c:v>
                </c:pt>
                <c:pt idx="54">
                  <c:v>3.0000000000000001E-3</c:v>
                </c:pt>
                <c:pt idx="55">
                  <c:v>3.0000000000000001E-3</c:v>
                </c:pt>
                <c:pt idx="56">
                  <c:v>3.0000000000000001E-3</c:v>
                </c:pt>
                <c:pt idx="57">
                  <c:v>3.0000000000000001E-3</c:v>
                </c:pt>
                <c:pt idx="58">
                  <c:v>3.0000000000000001E-3</c:v>
                </c:pt>
                <c:pt idx="59">
                  <c:v>3.0000000000000001E-3</c:v>
                </c:pt>
                <c:pt idx="60">
                  <c:v>3.0000000000000001E-3</c:v>
                </c:pt>
                <c:pt idx="61">
                  <c:v>3.0000000000000001E-3</c:v>
                </c:pt>
                <c:pt idx="62">
                  <c:v>3.0000000000000001E-3</c:v>
                </c:pt>
                <c:pt idx="63">
                  <c:v>3.0000000000000001E-3</c:v>
                </c:pt>
                <c:pt idx="64">
                  <c:v>3.0000000000000001E-3</c:v>
                </c:pt>
                <c:pt idx="65">
                  <c:v>4.0000000000000001E-3</c:v>
                </c:pt>
                <c:pt idx="66">
                  <c:v>4.0000000000000001E-3</c:v>
                </c:pt>
                <c:pt idx="67">
                  <c:v>4.0000000000000001E-3</c:v>
                </c:pt>
                <c:pt idx="68">
                  <c:v>4.0000000000000001E-3</c:v>
                </c:pt>
                <c:pt idx="69">
                  <c:v>4.0000000000000001E-3</c:v>
                </c:pt>
                <c:pt idx="70">
                  <c:v>4.0000000000000001E-3</c:v>
                </c:pt>
                <c:pt idx="71">
                  <c:v>4.0000000000000001E-3</c:v>
                </c:pt>
                <c:pt idx="72">
                  <c:v>4.0000000000000001E-3</c:v>
                </c:pt>
                <c:pt idx="73">
                  <c:v>4.0000000000000001E-3</c:v>
                </c:pt>
                <c:pt idx="74">
                  <c:v>4.0000000000000001E-3</c:v>
                </c:pt>
                <c:pt idx="75">
                  <c:v>6.0000000000000001E-3</c:v>
                </c:pt>
                <c:pt idx="76">
                  <c:v>6.0000000000000001E-3</c:v>
                </c:pt>
                <c:pt idx="77">
                  <c:v>6.0000000000000001E-3</c:v>
                </c:pt>
                <c:pt idx="78">
                  <c:v>6.0000000000000001E-3</c:v>
                </c:pt>
                <c:pt idx="79">
                  <c:v>6.0000000000000001E-3</c:v>
                </c:pt>
                <c:pt idx="80">
                  <c:v>7.0000000000000001E-3</c:v>
                </c:pt>
                <c:pt idx="81">
                  <c:v>7.0000000000000001E-3</c:v>
                </c:pt>
                <c:pt idx="82">
                  <c:v>7.0000000000000001E-3</c:v>
                </c:pt>
                <c:pt idx="83">
                  <c:v>7.0000000000000001E-3</c:v>
                </c:pt>
                <c:pt idx="84">
                  <c:v>7.0000000000000001E-3</c:v>
                </c:pt>
                <c:pt idx="85">
                  <c:v>8.9999999999999993E-3</c:v>
                </c:pt>
                <c:pt idx="86">
                  <c:v>8.9999999999999993E-3</c:v>
                </c:pt>
                <c:pt idx="87">
                  <c:v>8.9999999999999993E-3</c:v>
                </c:pt>
                <c:pt idx="88">
                  <c:v>8.9999999999999993E-3</c:v>
                </c:pt>
                <c:pt idx="89">
                  <c:v>8.9999999999999993E-3</c:v>
                </c:pt>
                <c:pt idx="90">
                  <c:v>1.0999999999999999E-2</c:v>
                </c:pt>
                <c:pt idx="91">
                  <c:v>1.0999999999999999E-2</c:v>
                </c:pt>
                <c:pt idx="92">
                  <c:v>1.0999999999999999E-2</c:v>
                </c:pt>
                <c:pt idx="93">
                  <c:v>1.0999999999999999E-2</c:v>
                </c:pt>
                <c:pt idx="94">
                  <c:v>1.0999999999999999E-2</c:v>
                </c:pt>
                <c:pt idx="95">
                  <c:v>2.5000000000000001E-2</c:v>
                </c:pt>
                <c:pt idx="96">
                  <c:v>2.5000000000000001E-2</c:v>
                </c:pt>
                <c:pt idx="97">
                  <c:v>2.5000000000000001E-2</c:v>
                </c:pt>
                <c:pt idx="98">
                  <c:v>2.5000000000000001E-2</c:v>
                </c:pt>
                <c:pt idx="99">
                  <c:v>2.5000000000000001E-2</c:v>
                </c:pt>
                <c:pt idx="100">
                  <c:v>0.124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447-47F3-BD50-EEFCF45D78E7}"/>
            </c:ext>
          </c:extLst>
        </c:ser>
        <c:ser>
          <c:idx val="1"/>
          <c:order val="1"/>
          <c:tx>
            <c:strRef>
              <c:f>'Raw Data'!$C$9</c:f>
              <c:strCache>
                <c:ptCount val="1"/>
                <c:pt idx="0">
                  <c:v>Female Inf Rate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strRef>
              <c:f>'Raw Data'!$B$10:$B$110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100+</c:v>
                </c:pt>
              </c:strCache>
            </c:strRef>
          </c:xVal>
          <c:yVal>
            <c:numRef>
              <c:f>'Raw Data'!$C$10:$C$110</c:f>
              <c:numCache>
                <c:formatCode>0.00%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1E-3</c:v>
                </c:pt>
                <c:pt idx="16">
                  <c:v>1E-3</c:v>
                </c:pt>
                <c:pt idx="17">
                  <c:v>1E-3</c:v>
                </c:pt>
                <c:pt idx="18">
                  <c:v>1E-3</c:v>
                </c:pt>
                <c:pt idx="19">
                  <c:v>1E-3</c:v>
                </c:pt>
                <c:pt idx="20">
                  <c:v>2E-3</c:v>
                </c:pt>
                <c:pt idx="21">
                  <c:v>2E-3</c:v>
                </c:pt>
                <c:pt idx="22">
                  <c:v>2E-3</c:v>
                </c:pt>
                <c:pt idx="23">
                  <c:v>2E-3</c:v>
                </c:pt>
                <c:pt idx="24">
                  <c:v>2E-3</c:v>
                </c:pt>
                <c:pt idx="25">
                  <c:v>3.0000000000000001E-3</c:v>
                </c:pt>
                <c:pt idx="26">
                  <c:v>3.0000000000000001E-3</c:v>
                </c:pt>
                <c:pt idx="27">
                  <c:v>3.0000000000000001E-3</c:v>
                </c:pt>
                <c:pt idx="28">
                  <c:v>3.0000000000000001E-3</c:v>
                </c:pt>
                <c:pt idx="29">
                  <c:v>3.0000000000000001E-3</c:v>
                </c:pt>
                <c:pt idx="30">
                  <c:v>3.0000000000000001E-3</c:v>
                </c:pt>
                <c:pt idx="31">
                  <c:v>3.0000000000000001E-3</c:v>
                </c:pt>
                <c:pt idx="32">
                  <c:v>3.0000000000000001E-3</c:v>
                </c:pt>
                <c:pt idx="33">
                  <c:v>3.0000000000000001E-3</c:v>
                </c:pt>
                <c:pt idx="34">
                  <c:v>3.0000000000000001E-3</c:v>
                </c:pt>
                <c:pt idx="35">
                  <c:v>3.0000000000000001E-3</c:v>
                </c:pt>
                <c:pt idx="36">
                  <c:v>3.0000000000000001E-3</c:v>
                </c:pt>
                <c:pt idx="37">
                  <c:v>3.0000000000000001E-3</c:v>
                </c:pt>
                <c:pt idx="38">
                  <c:v>3.0000000000000001E-3</c:v>
                </c:pt>
                <c:pt idx="39">
                  <c:v>3.0000000000000001E-3</c:v>
                </c:pt>
                <c:pt idx="40">
                  <c:v>3.0000000000000001E-3</c:v>
                </c:pt>
                <c:pt idx="41">
                  <c:v>3.0000000000000001E-3</c:v>
                </c:pt>
                <c:pt idx="42">
                  <c:v>3.0000000000000001E-3</c:v>
                </c:pt>
                <c:pt idx="43">
                  <c:v>3.0000000000000001E-3</c:v>
                </c:pt>
                <c:pt idx="44">
                  <c:v>3.0000000000000001E-3</c:v>
                </c:pt>
                <c:pt idx="45">
                  <c:v>4.0000000000000001E-3</c:v>
                </c:pt>
                <c:pt idx="46">
                  <c:v>4.0000000000000001E-3</c:v>
                </c:pt>
                <c:pt idx="47">
                  <c:v>4.0000000000000001E-3</c:v>
                </c:pt>
                <c:pt idx="48">
                  <c:v>4.0000000000000001E-3</c:v>
                </c:pt>
                <c:pt idx="49">
                  <c:v>4.0000000000000001E-3</c:v>
                </c:pt>
                <c:pt idx="50">
                  <c:v>4.0000000000000001E-3</c:v>
                </c:pt>
                <c:pt idx="51">
                  <c:v>4.0000000000000001E-3</c:v>
                </c:pt>
                <c:pt idx="52">
                  <c:v>4.0000000000000001E-3</c:v>
                </c:pt>
                <c:pt idx="53">
                  <c:v>4.0000000000000001E-3</c:v>
                </c:pt>
                <c:pt idx="54">
                  <c:v>4.0000000000000001E-3</c:v>
                </c:pt>
                <c:pt idx="55">
                  <c:v>3.0000000000000001E-3</c:v>
                </c:pt>
                <c:pt idx="56">
                  <c:v>3.0000000000000001E-3</c:v>
                </c:pt>
                <c:pt idx="57">
                  <c:v>3.0000000000000001E-3</c:v>
                </c:pt>
                <c:pt idx="58">
                  <c:v>3.0000000000000001E-3</c:v>
                </c:pt>
                <c:pt idx="59">
                  <c:v>3.0000000000000001E-3</c:v>
                </c:pt>
                <c:pt idx="60">
                  <c:v>3.0000000000000001E-3</c:v>
                </c:pt>
                <c:pt idx="61">
                  <c:v>3.0000000000000001E-3</c:v>
                </c:pt>
                <c:pt idx="62">
                  <c:v>3.0000000000000001E-3</c:v>
                </c:pt>
                <c:pt idx="63">
                  <c:v>3.0000000000000001E-3</c:v>
                </c:pt>
                <c:pt idx="64">
                  <c:v>3.0000000000000001E-3</c:v>
                </c:pt>
                <c:pt idx="65">
                  <c:v>3.0000000000000001E-3</c:v>
                </c:pt>
                <c:pt idx="66">
                  <c:v>3.0000000000000001E-3</c:v>
                </c:pt>
                <c:pt idx="67">
                  <c:v>3.0000000000000001E-3</c:v>
                </c:pt>
                <c:pt idx="68">
                  <c:v>3.0000000000000001E-3</c:v>
                </c:pt>
                <c:pt idx="69">
                  <c:v>3.0000000000000001E-3</c:v>
                </c:pt>
                <c:pt idx="70">
                  <c:v>3.0000000000000001E-3</c:v>
                </c:pt>
                <c:pt idx="71">
                  <c:v>3.0000000000000001E-3</c:v>
                </c:pt>
                <c:pt idx="72">
                  <c:v>3.0000000000000001E-3</c:v>
                </c:pt>
                <c:pt idx="73">
                  <c:v>3.0000000000000001E-3</c:v>
                </c:pt>
                <c:pt idx="74">
                  <c:v>3.0000000000000001E-3</c:v>
                </c:pt>
                <c:pt idx="75">
                  <c:v>4.0000000000000001E-3</c:v>
                </c:pt>
                <c:pt idx="76">
                  <c:v>4.0000000000000001E-3</c:v>
                </c:pt>
                <c:pt idx="77">
                  <c:v>4.0000000000000001E-3</c:v>
                </c:pt>
                <c:pt idx="78">
                  <c:v>4.0000000000000001E-3</c:v>
                </c:pt>
                <c:pt idx="79">
                  <c:v>4.0000000000000001E-3</c:v>
                </c:pt>
                <c:pt idx="80">
                  <c:v>4.0000000000000001E-3</c:v>
                </c:pt>
                <c:pt idx="81">
                  <c:v>4.0000000000000001E-3</c:v>
                </c:pt>
                <c:pt idx="82">
                  <c:v>4.0000000000000001E-3</c:v>
                </c:pt>
                <c:pt idx="83">
                  <c:v>4.0000000000000001E-3</c:v>
                </c:pt>
                <c:pt idx="84">
                  <c:v>4.0000000000000001E-3</c:v>
                </c:pt>
                <c:pt idx="85">
                  <c:v>8.0000000000000002E-3</c:v>
                </c:pt>
                <c:pt idx="86">
                  <c:v>8.0000000000000002E-3</c:v>
                </c:pt>
                <c:pt idx="87">
                  <c:v>8.0000000000000002E-3</c:v>
                </c:pt>
                <c:pt idx="88">
                  <c:v>8.0000000000000002E-3</c:v>
                </c:pt>
                <c:pt idx="89">
                  <c:v>8.0000000000000002E-3</c:v>
                </c:pt>
                <c:pt idx="90">
                  <c:v>1.0999999999999999E-2</c:v>
                </c:pt>
                <c:pt idx="91">
                  <c:v>1.0999999999999999E-2</c:v>
                </c:pt>
                <c:pt idx="92">
                  <c:v>1.0999999999999999E-2</c:v>
                </c:pt>
                <c:pt idx="93">
                  <c:v>1.0999999999999999E-2</c:v>
                </c:pt>
                <c:pt idx="94">
                  <c:v>1.0999999999999999E-2</c:v>
                </c:pt>
                <c:pt idx="95">
                  <c:v>2.4E-2</c:v>
                </c:pt>
                <c:pt idx="96">
                  <c:v>2.4E-2</c:v>
                </c:pt>
                <c:pt idx="97">
                  <c:v>2.4E-2</c:v>
                </c:pt>
                <c:pt idx="98">
                  <c:v>2.4E-2</c:v>
                </c:pt>
                <c:pt idx="99">
                  <c:v>2.4E-2</c:v>
                </c:pt>
                <c:pt idx="100">
                  <c:v>0.14399999999999999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C67-475E-8068-66ADA3E3A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9496568"/>
        <c:axId val="579496896"/>
      </c:scatterChart>
      <c:valAx>
        <c:axId val="579496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Attained 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9496896"/>
        <c:crosses val="autoZero"/>
        <c:crossBetween val="midCat"/>
      </c:valAx>
      <c:valAx>
        <c:axId val="57949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Inf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9496568"/>
        <c:crosses val="autoZero"/>
        <c:crossBetween val="midCat"/>
      </c:valAx>
      <c:spPr>
        <a:solidFill>
          <a:schemeClr val="accent1">
            <a:lumMod val="75000"/>
            <a:alpha val="34000"/>
          </a:schemeClr>
        </a:solidFill>
        <a:ln>
          <a:solidFill>
            <a:srgbClr val="FFFF00">
              <a:alpha val="15000"/>
            </a:srgbClr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00B0F0"/>
    </a:solidFill>
    <a:ln w="9525" cap="flat" cmpd="sng" algn="ctr">
      <a:solidFill>
        <a:srgbClr val="FFFF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28</xdr:row>
      <xdr:rowOff>100011</xdr:rowOff>
    </xdr:from>
    <xdr:to>
      <xdr:col>27</xdr:col>
      <xdr:colOff>171450</xdr:colOff>
      <xdr:row>49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5840C54-E092-488C-936D-E3ECBEBF0C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4</xdr:row>
      <xdr:rowOff>142873</xdr:rowOff>
    </xdr:from>
    <xdr:to>
      <xdr:col>27</xdr:col>
      <xdr:colOff>76200</xdr:colOff>
      <xdr:row>27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1B192AC-152B-4D2E-AD62-F9C5A93353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ccs.ca/images/Guidelines/Tools_and_Calculators_En/FRS_eng_2017_fnl1.pdf" TargetMode="External"/><Relationship Id="rId2" Type="http://schemas.openxmlformats.org/officeDocument/2006/relationships/hyperlink" Target="https://en.wikipedia.org/wiki/Framingham_Risk_Score" TargetMode="External"/><Relationship Id="rId1" Type="http://schemas.openxmlformats.org/officeDocument/2006/relationships/hyperlink" Target="https://www.canada.ca/en/public-health/services/chronic-diseases/cardiovascular-disease/report-canadian-chronic-disease-surveillance-system-hypertension-canada-2010/adults-with-diagnosed-hypertension.html" TargetMode="External"/><Relationship Id="rId6" Type="http://schemas.openxmlformats.org/officeDocument/2006/relationships/hyperlink" Target="https://epidemic-stats.com/coronavirus/" TargetMode="External"/><Relationship Id="rId5" Type="http://schemas.openxmlformats.org/officeDocument/2006/relationships/hyperlink" Target="https://www.businessinsider.com/coronavirus-death-age-older-people-higher-risk-2020-2" TargetMode="External"/><Relationship Id="rId4" Type="http://schemas.openxmlformats.org/officeDocument/2006/relationships/hyperlink" Target="https://www.worldometers.info/coronavirus/coronavirus-age-sex-demographics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epidemic-stats.com/coronavirus/" TargetMode="External"/><Relationship Id="rId3" Type="http://schemas.openxmlformats.org/officeDocument/2006/relationships/hyperlink" Target="https://www.canada.ca/en/public-health/services/chronic-diseases/cardiovascular-disease/report-canadian-chronic-disease-surveillance-system-hypertension-canada-2010/adults-with-diagnosed-hypertension.html" TargetMode="External"/><Relationship Id="rId7" Type="http://schemas.openxmlformats.org/officeDocument/2006/relationships/hyperlink" Target="https://www.businessinsider.com/coronavirus-death-age-older-people-higher-risk-2020-2" TargetMode="External"/><Relationship Id="rId2" Type="http://schemas.openxmlformats.org/officeDocument/2006/relationships/hyperlink" Target="https://ourworldindata.org/covid-deaths" TargetMode="External"/><Relationship Id="rId1" Type="http://schemas.openxmlformats.org/officeDocument/2006/relationships/hyperlink" Target="https://www.soa.org/globalassets/assets/files/resources/research-report/2020/connecting-emerging-covid-19.pdf" TargetMode="External"/><Relationship Id="rId6" Type="http://schemas.openxmlformats.org/officeDocument/2006/relationships/hyperlink" Target="https://www.worldometers.info/coronavirus/coronavirus-age-sex-demographics/" TargetMode="External"/><Relationship Id="rId5" Type="http://schemas.openxmlformats.org/officeDocument/2006/relationships/hyperlink" Target="https://ccs.ca/images/Guidelines/Tools_and_Calculators_En/FRS_eng_2017_fnl1.pdf" TargetMode="External"/><Relationship Id="rId4" Type="http://schemas.openxmlformats.org/officeDocument/2006/relationships/hyperlink" Target="https://en.wikipedia.org/wiki/Framingham_Risk_Score" TargetMode="External"/><Relationship Id="rId9" Type="http://schemas.openxmlformats.org/officeDocument/2006/relationships/hyperlink" Target="http://weekly.chinacdc.cn/en/article/id/e53946e2-c6c4-41e9-9a9b-fea8db1a8f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CF631-E8BE-4442-96AD-9DF8FC61E588}">
  <dimension ref="A1:M113"/>
  <sheetViews>
    <sheetView tabSelected="1" workbookViewId="0">
      <selection activeCell="H7" sqref="H7"/>
    </sheetView>
  </sheetViews>
  <sheetFormatPr defaultRowHeight="14.4" x14ac:dyDescent="0.3"/>
  <cols>
    <col min="2" max="2" width="32.88671875" customWidth="1"/>
    <col min="3" max="3" width="13" customWidth="1"/>
    <col min="4" max="4" width="13.6640625" customWidth="1"/>
    <col min="5" max="5" width="13.88671875" bestFit="1" customWidth="1"/>
    <col min="8" max="8" width="21.109375" customWidth="1"/>
    <col min="9" max="9" width="15" customWidth="1"/>
    <col min="10" max="10" width="15.6640625" customWidth="1"/>
    <col min="11" max="11" width="15.44140625" customWidth="1"/>
    <col min="12" max="12" width="14.44140625" customWidth="1"/>
  </cols>
  <sheetData>
    <row r="1" spans="1:13" x14ac:dyDescent="0.3">
      <c r="A1" s="2" t="s">
        <v>541</v>
      </c>
      <c r="B1" s="2"/>
      <c r="H1" s="76" t="s">
        <v>504</v>
      </c>
      <c r="I1" s="76"/>
    </row>
    <row r="2" spans="1:13" x14ac:dyDescent="0.3">
      <c r="E2" s="3">
        <f ca="1">NOW()</f>
        <v>44011.621719675924</v>
      </c>
      <c r="H2" s="10" t="s">
        <v>434</v>
      </c>
      <c r="I2" s="9">
        <f>VLOOKUP($C$5,'Fatality Rate'!$A$4:$D$212,3,FALSE)</f>
        <v>7326</v>
      </c>
    </row>
    <row r="3" spans="1:13" x14ac:dyDescent="0.3">
      <c r="B3" s="2" t="s">
        <v>539</v>
      </c>
      <c r="H3" s="10" t="s">
        <v>441</v>
      </c>
      <c r="I3" s="78">
        <f>VLOOKUP($C$5,'Fatality Rate'!$A$4:$D$212,4,FALSE)</f>
        <v>7.9896176412851447E-2</v>
      </c>
    </row>
    <row r="4" spans="1:13" x14ac:dyDescent="0.3">
      <c r="B4" s="102" t="s">
        <v>440</v>
      </c>
      <c r="C4" s="102"/>
      <c r="H4" s="10" t="s">
        <v>433</v>
      </c>
      <c r="I4" s="9">
        <f>VLOOKUP($C$5,'Fatality Rate'!$A$4:$D$212,2,FALSE)</f>
        <v>91694</v>
      </c>
    </row>
    <row r="5" spans="1:13" x14ac:dyDescent="0.3">
      <c r="B5" s="6" t="s">
        <v>432</v>
      </c>
      <c r="C5" s="7" t="s">
        <v>83</v>
      </c>
      <c r="H5" s="10" t="s">
        <v>445</v>
      </c>
      <c r="I5" s="9">
        <f>VLOOKUP($C$5,Popn!$B$4:$C$148,2,FALSE)</f>
        <v>37411047</v>
      </c>
    </row>
    <row r="6" spans="1:13" x14ac:dyDescent="0.3">
      <c r="B6" s="6" t="s">
        <v>545</v>
      </c>
      <c r="C6" s="96">
        <v>3.5000000000000001E-3</v>
      </c>
      <c r="D6" s="16"/>
      <c r="H6" s="10" t="s">
        <v>546</v>
      </c>
      <c r="I6" s="95">
        <f>I4/I5</f>
        <v>2.4509872712196478E-3</v>
      </c>
    </row>
    <row r="7" spans="1:13" x14ac:dyDescent="0.3">
      <c r="B7" s="6" t="s">
        <v>456</v>
      </c>
      <c r="C7" s="15">
        <f>7.5%/11%</f>
        <v>0.68181818181818177</v>
      </c>
      <c r="H7" s="10" t="s">
        <v>542</v>
      </c>
      <c r="I7" s="95">
        <f>'Fatality Rate'!D212</f>
        <v>6.0277299019222422E-2</v>
      </c>
      <c r="M7" s="1"/>
    </row>
    <row r="8" spans="1:13" x14ac:dyDescent="0.3">
      <c r="B8" s="6" t="s">
        <v>457</v>
      </c>
      <c r="C8" s="15">
        <f>6.8%/10.8%</f>
        <v>0.62962962962962965</v>
      </c>
      <c r="H8" s="10" t="s">
        <v>559</v>
      </c>
      <c r="I8" s="9">
        <f>SUM('Live Data'!F211)</f>
        <v>376427</v>
      </c>
    </row>
    <row r="9" spans="1:13" x14ac:dyDescent="0.3">
      <c r="H9" s="10" t="s">
        <v>560</v>
      </c>
      <c r="I9" s="9">
        <f>SUM('Live Data'!D211)</f>
        <v>6245638</v>
      </c>
    </row>
    <row r="11" spans="1:13" ht="15" thickBot="1" x14ac:dyDescent="0.35"/>
    <row r="12" spans="1:13" ht="102" customHeight="1" x14ac:dyDescent="0.3">
      <c r="B12" s="24" t="s">
        <v>444</v>
      </c>
      <c r="C12" s="23" t="s">
        <v>521</v>
      </c>
      <c r="D12" s="17" t="s">
        <v>522</v>
      </c>
      <c r="E12" s="18" t="s">
        <v>544</v>
      </c>
      <c r="H12" s="20" t="s">
        <v>543</v>
      </c>
      <c r="I12" s="20" t="s">
        <v>517</v>
      </c>
      <c r="J12" s="20" t="s">
        <v>518</v>
      </c>
      <c r="K12" s="20" t="s">
        <v>509</v>
      </c>
      <c r="L12" s="21" t="s">
        <v>510</v>
      </c>
    </row>
    <row r="13" spans="1:13" x14ac:dyDescent="0.3">
      <c r="B13" s="25">
        <v>0</v>
      </c>
      <c r="C13" s="90">
        <f>(($I13*$K13*100000)*$I$3/'Fatality Rate'!$D$200)*($C$6/$I$6)*$C$7</f>
        <v>0</v>
      </c>
      <c r="D13" s="9">
        <f>(($J13*$L13*100000)*$I$3/'Fatality Rate'!$D$200)*($C$6/$I$6)*$C$8</f>
        <v>0</v>
      </c>
      <c r="E13" s="26">
        <f>($C13*IF($C$5="Canada",Popn!$T6/Popn!$V6,Popn!$O6/Popn!$Q6)+($D13*IF($C$5="Canada",Popn!$U6/Popn!$V6,Popn!$P6/Popn!$Q6)))</f>
        <v>0</v>
      </c>
      <c r="H13" s="19">
        <f>(($I13*$K13*IF($C$5="Canada",Popn!$T6,Popn!$O6)+($J13*$L13*IF($C$5="Canada",Popn!$U6,Popn!$P6))*$I$3/'Fatality Rate'!$D$200))*($C$6/$I$6)</f>
        <v>0</v>
      </c>
      <c r="I13" s="44">
        <f>'Raw Data'!G10</f>
        <v>0</v>
      </c>
      <c r="J13" s="22">
        <f>'Raw Data'!H10</f>
        <v>0</v>
      </c>
      <c r="K13" s="44">
        <f>'Raw Data'!C10</f>
        <v>0</v>
      </c>
      <c r="L13" s="22">
        <f>'Raw Data'!D10</f>
        <v>0</v>
      </c>
    </row>
    <row r="14" spans="1:13" x14ac:dyDescent="0.3">
      <c r="B14" s="25">
        <f>B13+1</f>
        <v>1</v>
      </c>
      <c r="C14" s="90">
        <f>(($I14*$K14*100000)*$I$3/'Fatality Rate'!$D$200)*($C$6/$I$6)*$C$7</f>
        <v>0</v>
      </c>
      <c r="D14" s="9">
        <f>(($J14*$L14*100000)*$I$3/'Fatality Rate'!$D$200)*($C$6/$I$6)*$C$8</f>
        <v>0</v>
      </c>
      <c r="E14" s="26">
        <f>($C14*IF($C$5="Canada",Popn!$T7/Popn!$V7,Popn!$O7/Popn!$Q7)+($D14*IF($C$5="Canada",Popn!$U7/Popn!$V7,Popn!$P7/Popn!$Q7)))</f>
        <v>0</v>
      </c>
      <c r="H14" s="19">
        <f>(($I14*$K14*IF($C$5="Canada",Popn!$T7,Popn!$O7)+($J14*$L14*IF($C$5="Canada",Popn!$U7,Popn!$P7))*$I$3/'Fatality Rate'!$D$200))*($C$6/$I$6)</f>
        <v>0</v>
      </c>
      <c r="I14" s="44">
        <f>'Raw Data'!G11</f>
        <v>0</v>
      </c>
      <c r="J14" s="22">
        <f>'Raw Data'!H11</f>
        <v>0</v>
      </c>
      <c r="K14" s="44">
        <f>'Raw Data'!C11</f>
        <v>0</v>
      </c>
      <c r="L14" s="22">
        <f>'Raw Data'!D11</f>
        <v>0</v>
      </c>
    </row>
    <row r="15" spans="1:13" x14ac:dyDescent="0.3">
      <c r="B15" s="25">
        <f t="shared" ref="B15:B78" si="0">B14+1</f>
        <v>2</v>
      </c>
      <c r="C15" s="90">
        <f>(($I15*$K15*100000)*$I$3/'Fatality Rate'!$D$200)*($C$6/$I$6)*$C$7</f>
        <v>0</v>
      </c>
      <c r="D15" s="9">
        <f>(($J15*$L15*100000)*$I$3/'Fatality Rate'!$D$200)*($C$6/$I$6)*$C$8</f>
        <v>0</v>
      </c>
      <c r="E15" s="26">
        <f>($C15*IF($C$5="Canada",Popn!$T8/Popn!$V8,Popn!$O8/Popn!$Q8)+($D15*IF($C$5="Canada",Popn!$U8/Popn!$V8,Popn!$P8/Popn!$Q8)))</f>
        <v>0</v>
      </c>
      <c r="H15" s="19">
        <f>(($I15*$K15*IF($C$5="Canada",Popn!$T8,Popn!$O8)+($J15*$L15*IF($C$5="Canada",Popn!$U8,Popn!$P8))*$I$3/'Fatality Rate'!$D$200))*($C$6/$I$6)</f>
        <v>0</v>
      </c>
      <c r="I15" s="44">
        <f>'Raw Data'!G12</f>
        <v>0</v>
      </c>
      <c r="J15" s="22">
        <f>'Raw Data'!H12</f>
        <v>0</v>
      </c>
      <c r="K15" s="44">
        <f>'Raw Data'!C12</f>
        <v>0</v>
      </c>
      <c r="L15" s="22">
        <f>'Raw Data'!D12</f>
        <v>0</v>
      </c>
    </row>
    <row r="16" spans="1:13" x14ac:dyDescent="0.3">
      <c r="B16" s="25">
        <f t="shared" si="0"/>
        <v>3</v>
      </c>
      <c r="C16" s="90">
        <f>(($I16*$K16*100000)*$I$3/'Fatality Rate'!$D$200)*($C$6/$I$6)*$C$7</f>
        <v>0</v>
      </c>
      <c r="D16" s="9">
        <f>(($J16*$L16*100000)*$I$3/'Fatality Rate'!$D$200)*($C$6/$I$6)*$C$8</f>
        <v>0</v>
      </c>
      <c r="E16" s="26">
        <f>($C16*IF($C$5="Canada",Popn!$T9/Popn!$V9,Popn!$O9/Popn!$Q9)+($D16*IF($C$5="Canada",Popn!$U9/Popn!$V9,Popn!$P9/Popn!$Q9)))</f>
        <v>0</v>
      </c>
      <c r="H16" s="19">
        <f>(($I16*$K16*IF($C$5="Canada",Popn!$T9,Popn!$O9)+($J16*$L16*IF($C$5="Canada",Popn!$U9,Popn!$P9))*$I$3/'Fatality Rate'!$D$200))*($C$6/$I$6)</f>
        <v>0</v>
      </c>
      <c r="I16" s="44">
        <f>'Raw Data'!G13</f>
        <v>0</v>
      </c>
      <c r="J16" s="22">
        <f>'Raw Data'!H13</f>
        <v>0</v>
      </c>
      <c r="K16" s="44">
        <f>'Raw Data'!C13</f>
        <v>0</v>
      </c>
      <c r="L16" s="22">
        <f>'Raw Data'!D13</f>
        <v>0</v>
      </c>
    </row>
    <row r="17" spans="2:12" x14ac:dyDescent="0.3">
      <c r="B17" s="25">
        <f t="shared" si="0"/>
        <v>4</v>
      </c>
      <c r="C17" s="90">
        <f>(($I17*$K17*100000)*$I$3/'Fatality Rate'!$D$200)*($C$6/$I$6)*$C$7</f>
        <v>0</v>
      </c>
      <c r="D17" s="9">
        <f>(($J17*$L17*100000)*$I$3/'Fatality Rate'!$D$200)*($C$6/$I$6)*$C$8</f>
        <v>0</v>
      </c>
      <c r="E17" s="26">
        <f>($C17*IF($C$5="Canada",Popn!$T10/Popn!$V10,Popn!$O10/Popn!$Q10)+($D17*IF($C$5="Canada",Popn!$U10/Popn!$V10,Popn!$P10/Popn!$Q10)))</f>
        <v>0</v>
      </c>
      <c r="H17" s="19">
        <f>(($I17*$K17*IF($C$5="Canada",Popn!$T10,Popn!$O10)+($J17*$L17*IF($C$5="Canada",Popn!$U10,Popn!$P10))*$I$3/'Fatality Rate'!$D$200))*($C$6/$I$6)</f>
        <v>0</v>
      </c>
      <c r="I17" s="44">
        <f>'Raw Data'!G14</f>
        <v>0</v>
      </c>
      <c r="J17" s="22">
        <f>'Raw Data'!H14</f>
        <v>0</v>
      </c>
      <c r="K17" s="44">
        <f>'Raw Data'!C14</f>
        <v>0</v>
      </c>
      <c r="L17" s="22">
        <f>'Raw Data'!D14</f>
        <v>0</v>
      </c>
    </row>
    <row r="18" spans="2:12" x14ac:dyDescent="0.3">
      <c r="B18" s="25">
        <f t="shared" si="0"/>
        <v>5</v>
      </c>
      <c r="C18" s="90">
        <f>(($I18*$K18*100000)*$I$3/'Fatality Rate'!$D$200)*($C$6/$I$6)*$C$7</f>
        <v>0</v>
      </c>
      <c r="D18" s="9">
        <f>(($J18*$L18*100000)*$I$3/'Fatality Rate'!$D$200)*($C$6/$I$6)*$C$8</f>
        <v>0</v>
      </c>
      <c r="E18" s="26">
        <f>($C18*IF($C$5="Canada",Popn!$T11/Popn!$V11,Popn!$O11/Popn!$Q11)+($D18*IF($C$5="Canada",Popn!$U11/Popn!$V11,Popn!$P11/Popn!$Q11)))</f>
        <v>0</v>
      </c>
      <c r="H18" s="19">
        <f>(($I18*$K18*IF($C$5="Canada",Popn!$T11,Popn!$O11)+($J18*$L18*IF($C$5="Canada",Popn!$U11,Popn!$P11))*$I$3/'Fatality Rate'!$D$200))*($C$6/$I$6)</f>
        <v>0</v>
      </c>
      <c r="I18" s="44">
        <f>'Raw Data'!G15</f>
        <v>0</v>
      </c>
      <c r="J18" s="22">
        <f>'Raw Data'!H15</f>
        <v>0</v>
      </c>
      <c r="K18" s="44">
        <f>'Raw Data'!C15</f>
        <v>0</v>
      </c>
      <c r="L18" s="22">
        <f>'Raw Data'!D15</f>
        <v>0</v>
      </c>
    </row>
    <row r="19" spans="2:12" x14ac:dyDescent="0.3">
      <c r="B19" s="25">
        <f t="shared" si="0"/>
        <v>6</v>
      </c>
      <c r="C19" s="90">
        <f>(($I19*$K19*100000)*$I$3/'Fatality Rate'!$D$200)*($C$6/$I$6)*$C$7</f>
        <v>0</v>
      </c>
      <c r="D19" s="9">
        <f>(($J19*$L19*100000)*$I$3/'Fatality Rate'!$D$200)*($C$6/$I$6)*$C$8</f>
        <v>0</v>
      </c>
      <c r="E19" s="26">
        <f>($C19*IF($C$5="Canada",Popn!$T12/Popn!$V12,Popn!$O12/Popn!$Q12)+($D19*IF($C$5="Canada",Popn!$U12/Popn!$V12,Popn!$P12/Popn!$Q12)))</f>
        <v>0</v>
      </c>
      <c r="H19" s="19">
        <f>(($I19*$K19*IF($C$5="Canada",Popn!$T12,Popn!$O12)+($J19*$L19*IF($C$5="Canada",Popn!$U12,Popn!$P12))*$I$3/'Fatality Rate'!$D$200))*($C$6/$I$6)</f>
        <v>0</v>
      </c>
      <c r="I19" s="44">
        <f>'Raw Data'!G16</f>
        <v>0</v>
      </c>
      <c r="J19" s="22">
        <f>'Raw Data'!H16</f>
        <v>0</v>
      </c>
      <c r="K19" s="44">
        <f>'Raw Data'!C16</f>
        <v>0</v>
      </c>
      <c r="L19" s="22">
        <f>'Raw Data'!D16</f>
        <v>0</v>
      </c>
    </row>
    <row r="20" spans="2:12" x14ac:dyDescent="0.3">
      <c r="B20" s="25">
        <f t="shared" si="0"/>
        <v>7</v>
      </c>
      <c r="C20" s="90">
        <f>(($I20*$K20*100000)*$I$3/'Fatality Rate'!$D$200)*($C$6/$I$6)*$C$7</f>
        <v>0</v>
      </c>
      <c r="D20" s="9">
        <f>(($J20*$L20*100000)*$I$3/'Fatality Rate'!$D$200)*($C$6/$I$6)*$C$8</f>
        <v>0</v>
      </c>
      <c r="E20" s="26">
        <f>($C20*IF($C$5="Canada",Popn!$T13/Popn!$V13,Popn!$O13/Popn!$Q13)+($D20*IF($C$5="Canada",Popn!$U13/Popn!$V13,Popn!$P13/Popn!$Q13)))</f>
        <v>0</v>
      </c>
      <c r="H20" s="19">
        <f>(($I20*$K20*IF($C$5="Canada",Popn!$T13,Popn!$O13)+($J20*$L20*IF($C$5="Canada",Popn!$U13,Popn!$P13))*$I$3/'Fatality Rate'!$D$200))*($C$6/$I$6)</f>
        <v>0</v>
      </c>
      <c r="I20" s="44">
        <f>'Raw Data'!G17</f>
        <v>0</v>
      </c>
      <c r="J20" s="22">
        <f>'Raw Data'!H17</f>
        <v>0</v>
      </c>
      <c r="K20" s="44">
        <f>'Raw Data'!C17</f>
        <v>0</v>
      </c>
      <c r="L20" s="22">
        <f>'Raw Data'!D17</f>
        <v>0</v>
      </c>
    </row>
    <row r="21" spans="2:12" x14ac:dyDescent="0.3">
      <c r="B21" s="25">
        <f t="shared" si="0"/>
        <v>8</v>
      </c>
      <c r="C21" s="90">
        <f>(($I21*$K21*100000)*$I$3/'Fatality Rate'!$D$200)*($C$6/$I$6)*$C$7</f>
        <v>0</v>
      </c>
      <c r="D21" s="9">
        <f>(($J21*$L21*100000)*$I$3/'Fatality Rate'!$D$200)*($C$6/$I$6)*$C$8</f>
        <v>0</v>
      </c>
      <c r="E21" s="26">
        <f>($C21*IF($C$5="Canada",Popn!$T14/Popn!$V14,Popn!$O14/Popn!$Q14)+($D21*IF($C$5="Canada",Popn!$U14/Popn!$V14,Popn!$P14/Popn!$Q14)))</f>
        <v>0</v>
      </c>
      <c r="H21" s="19">
        <f>(($I21*$K21*IF($C$5="Canada",Popn!$T14,Popn!$O14)+($J21*$L21*IF($C$5="Canada",Popn!$U14,Popn!$P14))*$I$3/'Fatality Rate'!$D$200))*($C$6/$I$6)</f>
        <v>0</v>
      </c>
      <c r="I21" s="44">
        <f>'Raw Data'!G18</f>
        <v>0</v>
      </c>
      <c r="J21" s="22">
        <f>'Raw Data'!H18</f>
        <v>0</v>
      </c>
      <c r="K21" s="44">
        <f>'Raw Data'!C18</f>
        <v>0</v>
      </c>
      <c r="L21" s="22">
        <f>'Raw Data'!D18</f>
        <v>0</v>
      </c>
    </row>
    <row r="22" spans="2:12" x14ac:dyDescent="0.3">
      <c r="B22" s="25">
        <f t="shared" si="0"/>
        <v>9</v>
      </c>
      <c r="C22" s="90">
        <f>(($I22*$K22*100000)*$I$3/'Fatality Rate'!$D$200)*($C$6/$I$6)*$C$7</f>
        <v>0</v>
      </c>
      <c r="D22" s="9">
        <f>(($J22*$L22*100000)*$I$3/'Fatality Rate'!$D$200)*($C$6/$I$6)*$C$8</f>
        <v>0</v>
      </c>
      <c r="E22" s="26">
        <f>($C22*IF($C$5="Canada",Popn!$T15/Popn!$V15,Popn!$O15/Popn!$Q15)+($D22*IF($C$5="Canada",Popn!$U15/Popn!$V15,Popn!$P15/Popn!$Q15)))</f>
        <v>0</v>
      </c>
      <c r="H22" s="19">
        <f>(($I22*$K22*IF($C$5="Canada",Popn!$T15,Popn!$O15)+($J22*$L22*IF($C$5="Canada",Popn!$U15,Popn!$P15))*$I$3/'Fatality Rate'!$D$200))*($C$6/$I$6)</f>
        <v>0</v>
      </c>
      <c r="I22" s="44">
        <f>'Raw Data'!G19</f>
        <v>0</v>
      </c>
      <c r="J22" s="22">
        <f>'Raw Data'!H19</f>
        <v>0</v>
      </c>
      <c r="K22" s="44">
        <f>'Raw Data'!C19</f>
        <v>0</v>
      </c>
      <c r="L22" s="22">
        <f>'Raw Data'!D19</f>
        <v>0</v>
      </c>
    </row>
    <row r="23" spans="2:12" x14ac:dyDescent="0.3">
      <c r="B23" s="25">
        <f t="shared" si="0"/>
        <v>10</v>
      </c>
      <c r="C23" s="90">
        <f>(($I23*$K23*100000)*$I$3/'Fatality Rate'!$D$200)*($C$6/$I$6)*$C$7</f>
        <v>0</v>
      </c>
      <c r="D23" s="9">
        <f>(($J23*$L23*100000)*$I$3/'Fatality Rate'!$D$200)*($C$6/$I$6)*$C$8</f>
        <v>0</v>
      </c>
      <c r="E23" s="26">
        <f>($C23*IF($C$5="Canada",Popn!$T16/Popn!$V16,Popn!$O16/Popn!$Q16)+($D23*IF($C$5="Canada",Popn!$U16/Popn!$V16,Popn!$P16/Popn!$Q16)))</f>
        <v>0</v>
      </c>
      <c r="H23" s="19">
        <f>(($I23*$K23*IF($C$5="Canada",Popn!$T16,Popn!$O16)+($J23*$L23*IF($C$5="Canada",Popn!$U16,Popn!$P16))*$I$3/'Fatality Rate'!$D$200))*($C$6/$I$6)</f>
        <v>0</v>
      </c>
      <c r="I23" s="44">
        <f>'Raw Data'!G20</f>
        <v>0</v>
      </c>
      <c r="J23" s="22">
        <f>'Raw Data'!H20</f>
        <v>0</v>
      </c>
      <c r="K23" s="44">
        <f>'Raw Data'!C20</f>
        <v>0</v>
      </c>
      <c r="L23" s="22">
        <f>'Raw Data'!D20</f>
        <v>0</v>
      </c>
    </row>
    <row r="24" spans="2:12" x14ac:dyDescent="0.3">
      <c r="B24" s="25">
        <f t="shared" si="0"/>
        <v>11</v>
      </c>
      <c r="C24" s="90">
        <f>(($I24*$K24*100000)*$I$3/'Fatality Rate'!$D$200)*($C$6/$I$6)*$C$7</f>
        <v>0</v>
      </c>
      <c r="D24" s="9">
        <f>(($J24*$L24*100000)*$I$3/'Fatality Rate'!$D$200)*($C$6/$I$6)*$C$8</f>
        <v>0</v>
      </c>
      <c r="E24" s="26">
        <f>($C24*IF($C$5="Canada",Popn!$T17/Popn!$V17,Popn!$O17/Popn!$Q17)+($D24*IF($C$5="Canada",Popn!$U17/Popn!$V17,Popn!$P17/Popn!$Q17)))</f>
        <v>0</v>
      </c>
      <c r="H24" s="19">
        <f>(($I24*$K24*IF($C$5="Canada",Popn!$T17,Popn!$O17)+($J24*$L24*IF($C$5="Canada",Popn!$U17,Popn!$P17))*$I$3/'Fatality Rate'!$D$200))*($C$6/$I$6)</f>
        <v>0</v>
      </c>
      <c r="I24" s="44">
        <f>'Raw Data'!G21</f>
        <v>0</v>
      </c>
      <c r="J24" s="22">
        <f>'Raw Data'!H21</f>
        <v>0</v>
      </c>
      <c r="K24" s="44">
        <f>'Raw Data'!C21</f>
        <v>0</v>
      </c>
      <c r="L24" s="22">
        <f>'Raw Data'!D21</f>
        <v>0</v>
      </c>
    </row>
    <row r="25" spans="2:12" x14ac:dyDescent="0.3">
      <c r="B25" s="25">
        <f t="shared" si="0"/>
        <v>12</v>
      </c>
      <c r="C25" s="90">
        <f>(($I25*$K25*100000)*$I$3/'Fatality Rate'!$D$200)*($C$6/$I$6)*$C$7</f>
        <v>0</v>
      </c>
      <c r="D25" s="9">
        <f>(($J25*$L25*100000)*$I$3/'Fatality Rate'!$D$200)*($C$6/$I$6)*$C$8</f>
        <v>0</v>
      </c>
      <c r="E25" s="26">
        <f>($C25*IF($C$5="Canada",Popn!$T18/Popn!$V18,Popn!$O18/Popn!$Q18)+($D25*IF($C$5="Canada",Popn!$U18/Popn!$V18,Popn!$P18/Popn!$Q18)))</f>
        <v>0</v>
      </c>
      <c r="H25" s="19">
        <f>(($I25*$K25*IF($C$5="Canada",Popn!$T18,Popn!$O18)+($J25*$L25*IF($C$5="Canada",Popn!$U18,Popn!$P18))*$I$3/'Fatality Rate'!$D$200))*($C$6/$I$6)</f>
        <v>0</v>
      </c>
      <c r="I25" s="44">
        <f>'Raw Data'!G22</f>
        <v>0</v>
      </c>
      <c r="J25" s="22">
        <f>'Raw Data'!H22</f>
        <v>0</v>
      </c>
      <c r="K25" s="44">
        <f>'Raw Data'!C22</f>
        <v>0</v>
      </c>
      <c r="L25" s="22">
        <f>'Raw Data'!D22</f>
        <v>0</v>
      </c>
    </row>
    <row r="26" spans="2:12" x14ac:dyDescent="0.3">
      <c r="B26" s="25">
        <f t="shared" si="0"/>
        <v>13</v>
      </c>
      <c r="C26" s="90">
        <f>(($I26*$K26*100000)*$I$3/'Fatality Rate'!$D$200)*($C$6/$I$6)*$C$7</f>
        <v>0</v>
      </c>
      <c r="D26" s="9">
        <f>(($J26*$L26*100000)*$I$3/'Fatality Rate'!$D$200)*($C$6/$I$6)*$C$8</f>
        <v>0</v>
      </c>
      <c r="E26" s="26">
        <f>($C26*IF($C$5="Canada",Popn!$T19/Popn!$V19,Popn!$O19/Popn!$Q19)+($D26*IF($C$5="Canada",Popn!$U19/Popn!$V19,Popn!$P19/Popn!$Q19)))</f>
        <v>0</v>
      </c>
      <c r="H26" s="19">
        <f>(($I26*$K26*IF($C$5="Canada",Popn!$T19,Popn!$O19)+($J26*$L26*IF($C$5="Canada",Popn!$U19,Popn!$P19))*$I$3/'Fatality Rate'!$D$200))*($C$6/$I$6)</f>
        <v>0</v>
      </c>
      <c r="I26" s="44">
        <f>'Raw Data'!G23</f>
        <v>0</v>
      </c>
      <c r="J26" s="22">
        <f>'Raw Data'!H23</f>
        <v>0</v>
      </c>
      <c r="K26" s="44">
        <f>'Raw Data'!C23</f>
        <v>0</v>
      </c>
      <c r="L26" s="22">
        <f>'Raw Data'!D23</f>
        <v>0</v>
      </c>
    </row>
    <row r="27" spans="2:12" x14ac:dyDescent="0.3">
      <c r="B27" s="25">
        <f t="shared" si="0"/>
        <v>14</v>
      </c>
      <c r="C27" s="90">
        <f>(($I27*$K27*100000)*$I$3/'Fatality Rate'!$D$200)*($C$6/$I$6)*$C$7</f>
        <v>0</v>
      </c>
      <c r="D27" s="9">
        <f>(($J27*$L27*100000)*$I$3/'Fatality Rate'!$D$200)*($C$6/$I$6)*$C$8</f>
        <v>0</v>
      </c>
      <c r="E27" s="26">
        <f>($C27*IF($C$5="Canada",Popn!$T20/Popn!$V20,Popn!$O20/Popn!$Q20)+($D27*IF($C$5="Canada",Popn!$U20/Popn!$V20,Popn!$P20/Popn!$Q20)))</f>
        <v>0</v>
      </c>
      <c r="H27" s="19">
        <f>(($I27*$K27*IF($C$5="Canada",Popn!$T20,Popn!$O20)+($J27*$L27*IF($C$5="Canada",Popn!$U20,Popn!$P20))*$I$3/'Fatality Rate'!$D$200))*($C$6/$I$6)</f>
        <v>0</v>
      </c>
      <c r="I27" s="44">
        <f>'Raw Data'!G24</f>
        <v>0</v>
      </c>
      <c r="J27" s="22">
        <f>'Raw Data'!H24</f>
        <v>0</v>
      </c>
      <c r="K27" s="44">
        <f>'Raw Data'!C24</f>
        <v>0</v>
      </c>
      <c r="L27" s="22">
        <f>'Raw Data'!D24</f>
        <v>0</v>
      </c>
    </row>
    <row r="28" spans="2:12" x14ac:dyDescent="0.3">
      <c r="B28" s="25">
        <f t="shared" si="0"/>
        <v>15</v>
      </c>
      <c r="C28" s="90">
        <f>(($I28*$K28*100000)*$I$3/'Fatality Rate'!$D$200)*($C$6/$I$6)*$C$7</f>
        <v>0</v>
      </c>
      <c r="D28" s="9">
        <f>(($J28*$L28*100000)*$I$3/'Fatality Rate'!$D$200)*($C$6/$I$6)*$C$8</f>
        <v>0</v>
      </c>
      <c r="E28" s="26">
        <f>($C28*IF($C$5="Canada",Popn!$T21/Popn!$V21,Popn!$O21/Popn!$Q21)+($D28*IF($C$5="Canada",Popn!$U21/Popn!$V21,Popn!$P21/Popn!$Q21)))</f>
        <v>0</v>
      </c>
      <c r="H28" s="19">
        <f>(($I28*$K28*IF($C$5="Canada",Popn!$T21,Popn!$O21)+($J28*$L28*IF($C$5="Canada",Popn!$U21,Popn!$P21))*$I$3/'Fatality Rate'!$D$200))*($C$6/$I$6)</f>
        <v>0</v>
      </c>
      <c r="I28" s="44">
        <f>'Raw Data'!G25</f>
        <v>0</v>
      </c>
      <c r="J28" s="22">
        <f>'Raw Data'!H25</f>
        <v>0</v>
      </c>
      <c r="K28" s="44">
        <f>'Raw Data'!C25</f>
        <v>1E-3</v>
      </c>
      <c r="L28" s="22">
        <f>'Raw Data'!D25</f>
        <v>1E-3</v>
      </c>
    </row>
    <row r="29" spans="2:12" x14ac:dyDescent="0.3">
      <c r="B29" s="25">
        <f t="shared" si="0"/>
        <v>16</v>
      </c>
      <c r="C29" s="90">
        <f>(($I29*$K29*100000)*$I$3/'Fatality Rate'!$D$200)*($C$6/$I$6)*$C$7</f>
        <v>0</v>
      </c>
      <c r="D29" s="9">
        <f>(($J29*$L29*100000)*$I$3/'Fatality Rate'!$D$200)*($C$6/$I$6)*$C$8</f>
        <v>0</v>
      </c>
      <c r="E29" s="26">
        <f>($C29*IF($C$5="Canada",Popn!$T22/Popn!$V22,Popn!$O22/Popn!$Q22)+($D29*IF($C$5="Canada",Popn!$U22/Popn!$V22,Popn!$P22/Popn!$Q22)))</f>
        <v>0</v>
      </c>
      <c r="H29" s="19">
        <f>(($I29*$K29*IF($C$5="Canada",Popn!$T22,Popn!$O22)+($J29*$L29*IF($C$5="Canada",Popn!$U22,Popn!$P22))*$I$3/'Fatality Rate'!$D$200))*($C$6/$I$6)</f>
        <v>0</v>
      </c>
      <c r="I29" s="44">
        <f>'Raw Data'!G26</f>
        <v>0</v>
      </c>
      <c r="J29" s="22">
        <f>'Raw Data'!H26</f>
        <v>0</v>
      </c>
      <c r="K29" s="44">
        <f>'Raw Data'!C26</f>
        <v>1E-3</v>
      </c>
      <c r="L29" s="22">
        <f>'Raw Data'!D26</f>
        <v>1E-3</v>
      </c>
    </row>
    <row r="30" spans="2:12" x14ac:dyDescent="0.3">
      <c r="B30" s="25">
        <f t="shared" si="0"/>
        <v>17</v>
      </c>
      <c r="C30" s="90">
        <f>(($I30*$K30*100000)*$I$3/'Fatality Rate'!$D$200)*($C$6/$I$6)*$C$7</f>
        <v>0</v>
      </c>
      <c r="D30" s="9">
        <f>(($J30*$L30*100000)*$I$3/'Fatality Rate'!$D$200)*($C$6/$I$6)*$C$8</f>
        <v>0</v>
      </c>
      <c r="E30" s="26">
        <f>($C30*IF($C$5="Canada",Popn!$T23/Popn!$V23,Popn!$O23/Popn!$Q23)+($D30*IF($C$5="Canada",Popn!$U23/Popn!$V23,Popn!$P23/Popn!$Q23)))</f>
        <v>0</v>
      </c>
      <c r="H30" s="19">
        <f>(($I30*$K30*IF($C$5="Canada",Popn!$T23,Popn!$O23)+($J30*$L30*IF($C$5="Canada",Popn!$U23,Popn!$P23))*$I$3/'Fatality Rate'!$D$200))*($C$6/$I$6)</f>
        <v>0</v>
      </c>
      <c r="I30" s="44">
        <f>'Raw Data'!G27</f>
        <v>0</v>
      </c>
      <c r="J30" s="22">
        <f>'Raw Data'!H27</f>
        <v>0</v>
      </c>
      <c r="K30" s="44">
        <f>'Raw Data'!C27</f>
        <v>1E-3</v>
      </c>
      <c r="L30" s="22">
        <f>'Raw Data'!D27</f>
        <v>1E-3</v>
      </c>
    </row>
    <row r="31" spans="2:12" x14ac:dyDescent="0.3">
      <c r="B31" s="25">
        <f t="shared" si="0"/>
        <v>18</v>
      </c>
      <c r="C31" s="90">
        <f>(($I31*$K31*100000)*$I$3/'Fatality Rate'!$D$200)*($C$6/$I$6)*$C$7</f>
        <v>0</v>
      </c>
      <c r="D31" s="9">
        <f>(($J31*$L31*100000)*$I$3/'Fatality Rate'!$D$200)*($C$6/$I$6)*$C$8</f>
        <v>0</v>
      </c>
      <c r="E31" s="26">
        <f>($C31*IF($C$5="Canada",Popn!$T24/Popn!$V24,Popn!$O24/Popn!$Q24)+($D31*IF($C$5="Canada",Popn!$U24/Popn!$V24,Popn!$P24/Popn!$Q24)))</f>
        <v>0</v>
      </c>
      <c r="H31" s="19">
        <f>(($I31*$K31*IF($C$5="Canada",Popn!$T24,Popn!$O24)+($J31*$L31*IF($C$5="Canada",Popn!$U24,Popn!$P24))*$I$3/'Fatality Rate'!$D$200))*($C$6/$I$6)</f>
        <v>0</v>
      </c>
      <c r="I31" s="44">
        <f>'Raw Data'!G28</f>
        <v>0</v>
      </c>
      <c r="J31" s="22">
        <f>'Raw Data'!H28</f>
        <v>0</v>
      </c>
      <c r="K31" s="44">
        <f>'Raw Data'!C28</f>
        <v>1E-3</v>
      </c>
      <c r="L31" s="22">
        <f>'Raw Data'!D28</f>
        <v>1E-3</v>
      </c>
    </row>
    <row r="32" spans="2:12" x14ac:dyDescent="0.3">
      <c r="B32" s="25">
        <f t="shared" si="0"/>
        <v>19</v>
      </c>
      <c r="C32" s="90">
        <f>(($I32*$K32*100000)*$I$3/'Fatality Rate'!$D$200)*($C$6/$I$6)*$C$7</f>
        <v>0</v>
      </c>
      <c r="D32" s="9">
        <f>(($J32*$L32*100000)*$I$3/'Fatality Rate'!$D$200)*($C$6/$I$6)*$C$8</f>
        <v>0</v>
      </c>
      <c r="E32" s="26">
        <f>($C32*IF($C$5="Canada",Popn!$T25/Popn!$V25,Popn!$O25/Popn!$Q25)+($D32*IF($C$5="Canada",Popn!$U25/Popn!$V25,Popn!$P25/Popn!$Q25)))</f>
        <v>0</v>
      </c>
      <c r="H32" s="19">
        <f>(($I32*$K32*IF($C$5="Canada",Popn!$T25,Popn!$O25)+($J32*$L32*IF($C$5="Canada",Popn!$U25,Popn!$P25))*$I$3/'Fatality Rate'!$D$200))*($C$6/$I$6)</f>
        <v>0</v>
      </c>
      <c r="I32" s="44">
        <f>'Raw Data'!G29</f>
        <v>0</v>
      </c>
      <c r="J32" s="22">
        <f>'Raw Data'!H29</f>
        <v>0</v>
      </c>
      <c r="K32" s="44">
        <f>'Raw Data'!C29</f>
        <v>1E-3</v>
      </c>
      <c r="L32" s="22">
        <f>'Raw Data'!D29</f>
        <v>1E-3</v>
      </c>
    </row>
    <row r="33" spans="2:12" x14ac:dyDescent="0.3">
      <c r="B33" s="25">
        <f t="shared" si="0"/>
        <v>20</v>
      </c>
      <c r="C33" s="90">
        <f>(($I33*$K33*100000)*$I$3/'Fatality Rate'!$D$200)*($C$6/$I$6)*$C$7</f>
        <v>2.412026383364863</v>
      </c>
      <c r="D33" s="9">
        <f>(($J33*$L33*100000)*$I$3/'Fatality Rate'!$D$200)*($C$6/$I$6)*$C$8</f>
        <v>0.4949782537056015</v>
      </c>
      <c r="E33" s="26">
        <f>($C33*IF($C$5="Canada",Popn!$T26/Popn!$V26,Popn!$O26/Popn!$Q26)+($D33*IF($C$5="Canada",Popn!$U26/Popn!$V26,Popn!$P26/Popn!$Q26)))</f>
        <v>1.4328947351655008</v>
      </c>
      <c r="H33" s="19">
        <f>(($I33*$K33*IF($C$5="Canada",Popn!$T26,Popn!$O26)+($J33*$L33*IF($C$5="Canada",Popn!$U26,Popn!$P26))*$I$3/'Fatality Rate'!$D$200))*($C$6/$I$6)</f>
        <v>7.3233772466832097</v>
      </c>
      <c r="I33" s="44">
        <f>'Raw Data'!G30</f>
        <v>8.9999999999999993E-3</v>
      </c>
      <c r="J33" s="22">
        <f>'Raw Data'!H30</f>
        <v>4.0000000000000001E-3</v>
      </c>
      <c r="K33" s="44">
        <f>'Raw Data'!C30</f>
        <v>2E-3</v>
      </c>
      <c r="L33" s="22">
        <f>'Raw Data'!D30</f>
        <v>1E-3</v>
      </c>
    </row>
    <row r="34" spans="2:12" x14ac:dyDescent="0.3">
      <c r="B34" s="25">
        <f t="shared" si="0"/>
        <v>21</v>
      </c>
      <c r="C34" s="90">
        <f>(($I34*$K34*100000)*$I$3/'Fatality Rate'!$D$200)*($C$6/$I$6)*$C$7</f>
        <v>2.412026383364863</v>
      </c>
      <c r="D34" s="9">
        <f>(($J34*$L34*100000)*$I$3/'Fatality Rate'!$D$200)*($C$6/$I$6)*$C$8</f>
        <v>0.4949782537056015</v>
      </c>
      <c r="E34" s="26">
        <f>($C34*IF($C$5="Canada",Popn!$T27/Popn!$V27,Popn!$O27/Popn!$Q27)+($D34*IF($C$5="Canada",Popn!$U27/Popn!$V27,Popn!$P27/Popn!$Q27)))</f>
        <v>1.4293405499088083</v>
      </c>
      <c r="H34" s="19">
        <f>(($I34*$K34*IF($C$5="Canada",Popn!$T27,Popn!$O27)+($J34*$L34*IF($C$5="Canada",Popn!$U27,Popn!$P27))*$I$3/'Fatality Rate'!$D$200))*($C$6/$I$6)</f>
        <v>7.3995949850040903</v>
      </c>
      <c r="I34" s="44">
        <f>'Raw Data'!G31</f>
        <v>8.9999999999999993E-3</v>
      </c>
      <c r="J34" s="22">
        <f>'Raw Data'!H31</f>
        <v>4.0000000000000001E-3</v>
      </c>
      <c r="K34" s="44">
        <f>'Raw Data'!C31</f>
        <v>2E-3</v>
      </c>
      <c r="L34" s="22">
        <f>'Raw Data'!D31</f>
        <v>1E-3</v>
      </c>
    </row>
    <row r="35" spans="2:12" x14ac:dyDescent="0.3">
      <c r="B35" s="25">
        <f t="shared" si="0"/>
        <v>22</v>
      </c>
      <c r="C35" s="90">
        <f>(($I35*$K35*100000)*$I$3/'Fatality Rate'!$D$200)*($C$6/$I$6)*$C$7</f>
        <v>2.412026383364863</v>
      </c>
      <c r="D35" s="9">
        <f>(($J35*$L35*100000)*$I$3/'Fatality Rate'!$D$200)*($C$6/$I$6)*$C$8</f>
        <v>0.4949782537056015</v>
      </c>
      <c r="E35" s="26">
        <f>($C35*IF($C$5="Canada",Popn!$T28/Popn!$V28,Popn!$O28/Popn!$Q28)+($D35*IF($C$5="Canada",Popn!$U28/Popn!$V28,Popn!$P28/Popn!$Q28)))</f>
        <v>1.4314510619386616</v>
      </c>
      <c r="H35" s="19">
        <f>(($I35*$K35*IF($C$5="Canada",Popn!$T28,Popn!$O28)+($J35*$L35*IF($C$5="Canada",Popn!$U28,Popn!$P28))*$I$3/'Fatality Rate'!$D$200))*($C$6/$I$6)</f>
        <v>7.3752185297178272</v>
      </c>
      <c r="I35" s="44">
        <f>'Raw Data'!G32</f>
        <v>8.9999999999999993E-3</v>
      </c>
      <c r="J35" s="22">
        <f>'Raw Data'!H32</f>
        <v>4.0000000000000001E-3</v>
      </c>
      <c r="K35" s="44">
        <f>'Raw Data'!C32</f>
        <v>2E-3</v>
      </c>
      <c r="L35" s="22">
        <f>'Raw Data'!D32</f>
        <v>1E-3</v>
      </c>
    </row>
    <row r="36" spans="2:12" x14ac:dyDescent="0.3">
      <c r="B36" s="25">
        <f t="shared" si="0"/>
        <v>23</v>
      </c>
      <c r="C36" s="90">
        <f>(($I36*$K36*100000)*$I$3/'Fatality Rate'!$D$200)*($C$6/$I$6)*$C$7</f>
        <v>2.412026383364863</v>
      </c>
      <c r="D36" s="9">
        <f>(($J36*$L36*100000)*$I$3/'Fatality Rate'!$D$200)*($C$6/$I$6)*$C$8</f>
        <v>0.4949782537056015</v>
      </c>
      <c r="E36" s="26">
        <f>($C36*IF($C$5="Canada",Popn!$T29/Popn!$V29,Popn!$O29/Popn!$Q29)+($D36*IF($C$5="Canada",Popn!$U29/Popn!$V29,Popn!$P29/Popn!$Q29)))</f>
        <v>1.4345965184399734</v>
      </c>
      <c r="H36" s="19">
        <f>(($I36*$K36*IF($C$5="Canada",Popn!$T29,Popn!$O29)+($J36*$L36*IF($C$5="Canada",Popn!$U29,Popn!$P29))*$I$3/'Fatality Rate'!$D$200))*($C$6/$I$6)</f>
        <v>7.4934466413616772</v>
      </c>
      <c r="I36" s="44">
        <f>'Raw Data'!G33</f>
        <v>8.9999999999999993E-3</v>
      </c>
      <c r="J36" s="22">
        <f>'Raw Data'!H33</f>
        <v>4.0000000000000001E-3</v>
      </c>
      <c r="K36" s="44">
        <f>'Raw Data'!C33</f>
        <v>2E-3</v>
      </c>
      <c r="L36" s="22">
        <f>'Raw Data'!D33</f>
        <v>1E-3</v>
      </c>
    </row>
    <row r="37" spans="2:12" x14ac:dyDescent="0.3">
      <c r="B37" s="25">
        <f t="shared" si="0"/>
        <v>24</v>
      </c>
      <c r="C37" s="90">
        <f>(($I37*$K37*100000)*$I$3/'Fatality Rate'!$D$200)*($C$6/$I$6)*$C$7</f>
        <v>2.412026383364863</v>
      </c>
      <c r="D37" s="9">
        <f>(($J37*$L37*100000)*$I$3/'Fatality Rate'!$D$200)*($C$6/$I$6)*$C$8</f>
        <v>0.4949782537056015</v>
      </c>
      <c r="E37" s="26">
        <f>($C37*IF($C$5="Canada",Popn!$T30/Popn!$V30,Popn!$O30/Popn!$Q30)+($D37*IF($C$5="Canada",Popn!$U30/Popn!$V30,Popn!$P30/Popn!$Q30)))</f>
        <v>1.4400950711580136</v>
      </c>
      <c r="H37" s="19">
        <f>(($I37*$K37*IF($C$5="Canada",Popn!$T30,Popn!$O30)+($J37*$L37*IF($C$5="Canada",Popn!$U30,Popn!$P30))*$I$3/'Fatality Rate'!$D$200))*($C$6/$I$6)</f>
        <v>7.6338105865655503</v>
      </c>
      <c r="I37" s="44">
        <f>'Raw Data'!G34</f>
        <v>8.9999999999999993E-3</v>
      </c>
      <c r="J37" s="22">
        <f>'Raw Data'!H34</f>
        <v>4.0000000000000001E-3</v>
      </c>
      <c r="K37" s="44">
        <f>'Raw Data'!C34</f>
        <v>2E-3</v>
      </c>
      <c r="L37" s="22">
        <f>'Raw Data'!D34</f>
        <v>1E-3</v>
      </c>
    </row>
    <row r="38" spans="2:12" x14ac:dyDescent="0.3">
      <c r="B38" s="25">
        <f t="shared" si="0"/>
        <v>25</v>
      </c>
      <c r="C38" s="90">
        <f>(($I38*$K38*100000)*$I$3/'Fatality Rate'!$D$200)*($C$6/$I$6)*$C$7</f>
        <v>5.2260571639572033</v>
      </c>
      <c r="D38" s="9">
        <f>(($J38*$L38*100000)*$I$3/'Fatality Rate'!$D$200)*($C$6/$I$6)*$C$8</f>
        <v>3.2173586490864103</v>
      </c>
      <c r="E38" s="26">
        <f>($C38*IF($C$5="Canada",Popn!$T31/Popn!$V31,Popn!$O31/Popn!$Q31)+($D38*IF($C$5="Canada",Popn!$U31/Popn!$V31,Popn!$P31/Popn!$Q31)))</f>
        <v>4.2093361825513398</v>
      </c>
      <c r="H38" s="19">
        <f>(($I38*$K38*IF($C$5="Canada",Popn!$T31,Popn!$O31)+($J38*$L38*IF($C$5="Canada",Popn!$U31,Popn!$P31))*$I$3/'Fatality Rate'!$D$200))*($C$6/$I$6)</f>
        <v>24.889684131160447</v>
      </c>
      <c r="I38" s="44">
        <f>'Raw Data'!G35</f>
        <v>1.2999999999999999E-2</v>
      </c>
      <c r="J38" s="22">
        <f>'Raw Data'!H35</f>
        <v>1.2999999999999999E-2</v>
      </c>
      <c r="K38" s="44">
        <f>'Raw Data'!C35</f>
        <v>3.0000000000000001E-3</v>
      </c>
      <c r="L38" s="22">
        <f>'Raw Data'!D35</f>
        <v>2E-3</v>
      </c>
    </row>
    <row r="39" spans="2:12" x14ac:dyDescent="0.3">
      <c r="B39" s="25">
        <f t="shared" si="0"/>
        <v>26</v>
      </c>
      <c r="C39" s="90">
        <f>(($I39*$K39*100000)*$I$3/'Fatality Rate'!$D$200)*($C$6/$I$6)*$C$7</f>
        <v>5.2260571639572033</v>
      </c>
      <c r="D39" s="9">
        <f>(($J39*$L39*100000)*$I$3/'Fatality Rate'!$D$200)*($C$6/$I$6)*$C$8</f>
        <v>3.2173586490864103</v>
      </c>
      <c r="E39" s="26">
        <f>($C39*IF($C$5="Canada",Popn!$T32/Popn!$V32,Popn!$O32/Popn!$Q32)+($D39*IF($C$5="Canada",Popn!$U32/Popn!$V32,Popn!$P32/Popn!$Q32)))</f>
        <v>4.2153454936164323</v>
      </c>
      <c r="H39" s="19">
        <f>(($I39*$K39*IF($C$5="Canada",Popn!$T32,Popn!$O32)+($J39*$L39*IF($C$5="Canada",Popn!$U32,Popn!$P32))*$I$3/'Fatality Rate'!$D$200))*($C$6/$I$6)</f>
        <v>24.98470445781907</v>
      </c>
      <c r="I39" s="44">
        <f>'Raw Data'!G36</f>
        <v>1.2999999999999999E-2</v>
      </c>
      <c r="J39" s="22">
        <f>'Raw Data'!H36</f>
        <v>1.2999999999999999E-2</v>
      </c>
      <c r="K39" s="44">
        <f>'Raw Data'!C36</f>
        <v>3.0000000000000001E-3</v>
      </c>
      <c r="L39" s="22">
        <f>'Raw Data'!D36</f>
        <v>2E-3</v>
      </c>
    </row>
    <row r="40" spans="2:12" x14ac:dyDescent="0.3">
      <c r="B40" s="25">
        <f t="shared" si="0"/>
        <v>27</v>
      </c>
      <c r="C40" s="90">
        <f>(($I40*$K40*100000)*$I$3/'Fatality Rate'!$D$200)*($C$6/$I$6)*$C$7</f>
        <v>5.2260571639572033</v>
      </c>
      <c r="D40" s="9">
        <f>(($J40*$L40*100000)*$I$3/'Fatality Rate'!$D$200)*($C$6/$I$6)*$C$8</f>
        <v>3.2173586490864103</v>
      </c>
      <c r="E40" s="26">
        <f>($C40*IF($C$5="Canada",Popn!$T33/Popn!$V33,Popn!$O33/Popn!$Q33)+($D40*IF($C$5="Canada",Popn!$U33/Popn!$V33,Popn!$P33/Popn!$Q33)))</f>
        <v>4.2193157549735751</v>
      </c>
      <c r="H40" s="19">
        <f>(($I40*$K40*IF($C$5="Canada",Popn!$T33,Popn!$O33)+($J40*$L40*IF($C$5="Canada",Popn!$U33,Popn!$P33))*$I$3/'Fatality Rate'!$D$200))*($C$6/$I$6)</f>
        <v>24.209191216839685</v>
      </c>
      <c r="I40" s="44">
        <f>'Raw Data'!G37</f>
        <v>1.2999999999999999E-2</v>
      </c>
      <c r="J40" s="22">
        <f>'Raw Data'!H37</f>
        <v>1.2999999999999999E-2</v>
      </c>
      <c r="K40" s="44">
        <f>'Raw Data'!C37</f>
        <v>3.0000000000000001E-3</v>
      </c>
      <c r="L40" s="22">
        <f>'Raw Data'!D37</f>
        <v>2E-3</v>
      </c>
    </row>
    <row r="41" spans="2:12" x14ac:dyDescent="0.3">
      <c r="B41" s="25">
        <f t="shared" si="0"/>
        <v>28</v>
      </c>
      <c r="C41" s="90">
        <f>(($I41*$K41*100000)*$I$3/'Fatality Rate'!$D$200)*($C$6/$I$6)*$C$7</f>
        <v>5.2260571639572033</v>
      </c>
      <c r="D41" s="9">
        <f>(($J41*$L41*100000)*$I$3/'Fatality Rate'!$D$200)*($C$6/$I$6)*$C$8</f>
        <v>3.2173586490864103</v>
      </c>
      <c r="E41" s="26">
        <f>($C41*IF($C$5="Canada",Popn!$T34/Popn!$V34,Popn!$O34/Popn!$Q34)+($D41*IF($C$5="Canada",Popn!$U34/Popn!$V34,Popn!$P34/Popn!$Q34)))</f>
        <v>4.2288577824001408</v>
      </c>
      <c r="H41" s="19">
        <f>(($I41*$K41*IF($C$5="Canada",Popn!$T34,Popn!$O34)+($J41*$L41*IF($C$5="Canada",Popn!$U34,Popn!$P34))*$I$3/'Fatality Rate'!$D$200))*($C$6/$I$6)</f>
        <v>23.821432256372493</v>
      </c>
      <c r="I41" s="44">
        <f>'Raw Data'!G38</f>
        <v>1.2999999999999999E-2</v>
      </c>
      <c r="J41" s="22">
        <f>'Raw Data'!H38</f>
        <v>1.2999999999999999E-2</v>
      </c>
      <c r="K41" s="44">
        <f>'Raw Data'!C38</f>
        <v>3.0000000000000001E-3</v>
      </c>
      <c r="L41" s="22">
        <f>'Raw Data'!D38</f>
        <v>2E-3</v>
      </c>
    </row>
    <row r="42" spans="2:12" x14ac:dyDescent="0.3">
      <c r="B42" s="25">
        <f t="shared" si="0"/>
        <v>29</v>
      </c>
      <c r="C42" s="90">
        <f>(($I42*$K42*100000)*$I$3/'Fatality Rate'!$D$200)*($C$6/$I$6)*$C$7</f>
        <v>5.2260571639572033</v>
      </c>
      <c r="D42" s="9">
        <f>(($J42*$L42*100000)*$I$3/'Fatality Rate'!$D$200)*($C$6/$I$6)*$C$8</f>
        <v>3.2173586490864103</v>
      </c>
      <c r="E42" s="26">
        <f>($C42*IF($C$5="Canada",Popn!$T35/Popn!$V35,Popn!$O35/Popn!$Q35)+($D42*IF($C$5="Canada",Popn!$U35/Popn!$V35,Popn!$P35/Popn!$Q35)))</f>
        <v>4.2298271136789563</v>
      </c>
      <c r="H42" s="19">
        <f>(($I42*$K42*IF($C$5="Canada",Popn!$T35,Popn!$O35)+($J42*$L42*IF($C$5="Canada",Popn!$U35,Popn!$P35))*$I$3/'Fatality Rate'!$D$200))*($C$6/$I$6)</f>
        <v>24.149849112103624</v>
      </c>
      <c r="I42" s="44">
        <f>'Raw Data'!G39</f>
        <v>1.2999999999999999E-2</v>
      </c>
      <c r="J42" s="22">
        <f>'Raw Data'!H39</f>
        <v>1.2999999999999999E-2</v>
      </c>
      <c r="K42" s="44">
        <f>'Raw Data'!C39</f>
        <v>3.0000000000000001E-3</v>
      </c>
      <c r="L42" s="22">
        <f>'Raw Data'!D39</f>
        <v>2E-3</v>
      </c>
    </row>
    <row r="43" spans="2:12" x14ac:dyDescent="0.3">
      <c r="B43" s="25">
        <f t="shared" si="0"/>
        <v>30</v>
      </c>
      <c r="C43" s="90">
        <f>(($I43*$K43*100000)*$I$3/'Fatality Rate'!$D$200)*($C$6/$I$6)*$C$7</f>
        <v>0.40200439722747711</v>
      </c>
      <c r="D43" s="9">
        <f>(($J43*$L43*100000)*$I$3/'Fatality Rate'!$D$200)*($C$6/$I$6)*$C$8</f>
        <v>6.4347172981728207</v>
      </c>
      <c r="E43" s="26">
        <f>($C43*IF($C$5="Canada",Popn!$T36/Popn!$V36,Popn!$O36/Popn!$Q36)+($D43*IF($C$5="Canada",Popn!$U36/Popn!$V36,Popn!$P36/Popn!$Q36)))</f>
        <v>3.3969314046720331</v>
      </c>
      <c r="H43" s="19">
        <f>(($I43*$K43*IF($C$5="Canada",Popn!$T36,Popn!$O36)+($J43*$L43*IF($C$5="Canada",Popn!$U36,Popn!$P36))*$I$3/'Fatality Rate'!$D$200))*($C$6/$I$6)</f>
        <v>24.568987635826328</v>
      </c>
      <c r="I43" s="44">
        <f>'Raw Data'!G40</f>
        <v>1E-3</v>
      </c>
      <c r="J43" s="22">
        <f>'Raw Data'!H40</f>
        <v>2.5999999999999999E-2</v>
      </c>
      <c r="K43" s="44">
        <f>'Raw Data'!C40</f>
        <v>3.0000000000000001E-3</v>
      </c>
      <c r="L43" s="22">
        <f>'Raw Data'!D40</f>
        <v>2E-3</v>
      </c>
    </row>
    <row r="44" spans="2:12" x14ac:dyDescent="0.3">
      <c r="B44" s="25">
        <f t="shared" si="0"/>
        <v>31</v>
      </c>
      <c r="C44" s="90">
        <f>(($I44*$K44*100000)*$I$3/'Fatality Rate'!$D$200)*($C$6/$I$6)*$C$7</f>
        <v>0.40200439722747711</v>
      </c>
      <c r="D44" s="9">
        <f>(($J44*$L44*100000)*$I$3/'Fatality Rate'!$D$200)*($C$6/$I$6)*$C$8</f>
        <v>6.4347172981728207</v>
      </c>
      <c r="E44" s="26">
        <f>($C44*IF($C$5="Canada",Popn!$T37/Popn!$V37,Popn!$O37/Popn!$Q37)+($D44*IF($C$5="Canada",Popn!$U37/Popn!$V37,Popn!$P37/Popn!$Q37)))</f>
        <v>3.3845492589021169</v>
      </c>
      <c r="H44" s="19">
        <f>(($I44*$K44*IF($C$5="Canada",Popn!$T37,Popn!$O37)+($J44*$L44*IF($C$5="Canada",Popn!$U37,Popn!$P37))*$I$3/'Fatality Rate'!$D$200))*($C$6/$I$6)</f>
        <v>24.537814390243291</v>
      </c>
      <c r="I44" s="44">
        <f>'Raw Data'!G41</f>
        <v>1E-3</v>
      </c>
      <c r="J44" s="22">
        <f>'Raw Data'!H41</f>
        <v>2.5999999999999999E-2</v>
      </c>
      <c r="K44" s="44">
        <f>'Raw Data'!C41</f>
        <v>3.0000000000000001E-3</v>
      </c>
      <c r="L44" s="22">
        <f>'Raw Data'!D41</f>
        <v>2E-3</v>
      </c>
    </row>
    <row r="45" spans="2:12" x14ac:dyDescent="0.3">
      <c r="B45" s="25">
        <f t="shared" si="0"/>
        <v>32</v>
      </c>
      <c r="C45" s="90">
        <f>(($I45*$K45*100000)*$I$3/'Fatality Rate'!$D$200)*($C$6/$I$6)*$C$7</f>
        <v>0.40200439722747711</v>
      </c>
      <c r="D45" s="9">
        <f>(($J45*$L45*100000)*$I$3/'Fatality Rate'!$D$200)*($C$6/$I$6)*$C$8</f>
        <v>6.4347172981728207</v>
      </c>
      <c r="E45" s="26">
        <f>($C45*IF($C$5="Canada",Popn!$T38/Popn!$V38,Popn!$O38/Popn!$Q38)+($D45*IF($C$5="Canada",Popn!$U38/Popn!$V38,Popn!$P38/Popn!$Q38)))</f>
        <v>3.3763181112367882</v>
      </c>
      <c r="H45" s="19">
        <f>(($I45*$K45*IF($C$5="Canada",Popn!$T38,Popn!$O38)+($J45*$L45*IF($C$5="Canada",Popn!$U38,Popn!$P38))*$I$3/'Fatality Rate'!$D$200))*($C$6/$I$6)</f>
        <v>24.548132444495952</v>
      </c>
      <c r="I45" s="44">
        <f>'Raw Data'!G42</f>
        <v>1E-3</v>
      </c>
      <c r="J45" s="22">
        <f>'Raw Data'!H42</f>
        <v>2.5999999999999999E-2</v>
      </c>
      <c r="K45" s="44">
        <f>'Raw Data'!C42</f>
        <v>3.0000000000000001E-3</v>
      </c>
      <c r="L45" s="22">
        <f>'Raw Data'!D42</f>
        <v>2E-3</v>
      </c>
    </row>
    <row r="46" spans="2:12" x14ac:dyDescent="0.3">
      <c r="B46" s="25">
        <f t="shared" si="0"/>
        <v>33</v>
      </c>
      <c r="C46" s="90">
        <f>(($I46*$K46*100000)*$I$3/'Fatality Rate'!$D$200)*($C$6/$I$6)*$C$7</f>
        <v>0.40200439722747711</v>
      </c>
      <c r="D46" s="9">
        <f>(($J46*$L46*100000)*$I$3/'Fatality Rate'!$D$200)*($C$6/$I$6)*$C$8</f>
        <v>6.4347172981728207</v>
      </c>
      <c r="E46" s="26">
        <f>($C46*IF($C$5="Canada",Popn!$T39/Popn!$V39,Popn!$O39/Popn!$Q39)+($D46*IF($C$5="Canada",Popn!$U39/Popn!$V39,Popn!$P39/Popn!$Q39)))</f>
        <v>3.3634673938297106</v>
      </c>
      <c r="H46" s="19">
        <f>(($I46*$K46*IF($C$5="Canada",Popn!$T39,Popn!$O39)+($J46*$L46*IF($C$5="Canada",Popn!$U39,Popn!$P39))*$I$3/'Fatality Rate'!$D$200))*($C$6/$I$6)</f>
        <v>24.393653768859927</v>
      </c>
      <c r="I46" s="44">
        <f>'Raw Data'!G43</f>
        <v>1E-3</v>
      </c>
      <c r="J46" s="22">
        <f>'Raw Data'!H43</f>
        <v>2.5999999999999999E-2</v>
      </c>
      <c r="K46" s="44">
        <f>'Raw Data'!C43</f>
        <v>3.0000000000000001E-3</v>
      </c>
      <c r="L46" s="22">
        <f>'Raw Data'!D43</f>
        <v>2E-3</v>
      </c>
    </row>
    <row r="47" spans="2:12" x14ac:dyDescent="0.3">
      <c r="B47" s="25">
        <f t="shared" si="0"/>
        <v>34</v>
      </c>
      <c r="C47" s="90">
        <f>(($I47*$K47*100000)*$I$3/'Fatality Rate'!$D$200)*($C$6/$I$6)*$C$7</f>
        <v>0.40200439722747711</v>
      </c>
      <c r="D47" s="9">
        <f>(($J47*$L47*100000)*$I$3/'Fatality Rate'!$D$200)*($C$6/$I$6)*$C$8</f>
        <v>6.4347172981728207</v>
      </c>
      <c r="E47" s="26">
        <f>($C47*IF($C$5="Canada",Popn!$T40/Popn!$V40,Popn!$O40/Popn!$Q40)+($D47*IF($C$5="Canada",Popn!$U40/Popn!$V40,Popn!$P40/Popn!$Q40)))</f>
        <v>3.358186419390492</v>
      </c>
      <c r="H47" s="19">
        <f>(($I47*$K47*IF($C$5="Canada",Popn!$T40,Popn!$O40)+($J47*$L47*IF($C$5="Canada",Popn!$U40,Popn!$P40))*$I$3/'Fatality Rate'!$D$200))*($C$6/$I$6)</f>
        <v>24.364689495049813</v>
      </c>
      <c r="I47" s="44">
        <f>'Raw Data'!G44</f>
        <v>1E-3</v>
      </c>
      <c r="J47" s="22">
        <f>'Raw Data'!H44</f>
        <v>2.5999999999999999E-2</v>
      </c>
      <c r="K47" s="44">
        <f>'Raw Data'!C44</f>
        <v>3.0000000000000001E-3</v>
      </c>
      <c r="L47" s="22">
        <f>'Raw Data'!D44</f>
        <v>2E-3</v>
      </c>
    </row>
    <row r="48" spans="2:12" x14ac:dyDescent="0.3">
      <c r="B48" s="25">
        <f t="shared" si="0"/>
        <v>35</v>
      </c>
      <c r="C48" s="90">
        <f>(($I48*$K48*100000)*$I$3/'Fatality Rate'!$D$200)*($C$6/$I$6)*$C$7</f>
        <v>8.4420923417770197</v>
      </c>
      <c r="D48" s="9">
        <f>(($J48*$L48*100000)*$I$3/'Fatality Rate'!$D$200)*($C$6/$I$6)*$C$8</f>
        <v>10.394543327817631</v>
      </c>
      <c r="E48" s="26">
        <f>($C48*IF($C$5="Canada",Popn!$T41/Popn!$V41,Popn!$O41/Popn!$Q41)+($D48*IF($C$5="Canada",Popn!$U41/Popn!$V41,Popn!$P41/Popn!$Q41)))</f>
        <v>9.3993608869916194</v>
      </c>
      <c r="H48" s="19">
        <f>(($I48*$K48*IF($C$5="Canada",Popn!$T41,Popn!$O41)+($J48*$L48*IF($C$5="Canada",Popn!$U41,Popn!$P41))*$I$3/'Fatality Rate'!$D$200))*($C$6/$I$6)</f>
        <v>59.387442994964395</v>
      </c>
      <c r="I48" s="44">
        <f>'Raw Data'!G45</f>
        <v>2.1000000000000001E-2</v>
      </c>
      <c r="J48" s="22">
        <f>'Raw Data'!H45</f>
        <v>4.2000000000000003E-2</v>
      </c>
      <c r="K48" s="44">
        <f>'Raw Data'!C45</f>
        <v>3.0000000000000001E-3</v>
      </c>
      <c r="L48" s="22">
        <f>'Raw Data'!D45</f>
        <v>2E-3</v>
      </c>
    </row>
    <row r="49" spans="2:12" x14ac:dyDescent="0.3">
      <c r="B49" s="25">
        <f t="shared" si="0"/>
        <v>36</v>
      </c>
      <c r="C49" s="90">
        <f>(($I49*$K49*100000)*$I$3/'Fatality Rate'!$D$200)*($C$6/$I$6)*$C$7</f>
        <v>8.4420923417770197</v>
      </c>
      <c r="D49" s="9">
        <f>(($J49*$L49*100000)*$I$3/'Fatality Rate'!$D$200)*($C$6/$I$6)*$C$8</f>
        <v>10.394543327817631</v>
      </c>
      <c r="E49" s="26">
        <f>($C49*IF($C$5="Canada",Popn!$T42/Popn!$V42,Popn!$O42/Popn!$Q42)+($D49*IF($C$5="Canada",Popn!$U42/Popn!$V42,Popn!$P42/Popn!$Q42)))</f>
        <v>9.3977662724341684</v>
      </c>
      <c r="H49" s="19">
        <f>(($I49*$K49*IF($C$5="Canada",Popn!$T42,Popn!$O42)+($J49*$L49*IF($C$5="Canada",Popn!$U42,Popn!$P42))*$I$3/'Fatality Rate'!$D$200))*($C$6/$I$6)</f>
        <v>58.846691957484488</v>
      </c>
      <c r="I49" s="44">
        <f>'Raw Data'!G46</f>
        <v>2.1000000000000001E-2</v>
      </c>
      <c r="J49" s="22">
        <f>'Raw Data'!H46</f>
        <v>4.2000000000000003E-2</v>
      </c>
      <c r="K49" s="44">
        <f>'Raw Data'!C46</f>
        <v>3.0000000000000001E-3</v>
      </c>
      <c r="L49" s="22">
        <f>'Raw Data'!D46</f>
        <v>2E-3</v>
      </c>
    </row>
    <row r="50" spans="2:12" x14ac:dyDescent="0.3">
      <c r="B50" s="25">
        <f t="shared" si="0"/>
        <v>37</v>
      </c>
      <c r="C50" s="90">
        <f>(($I50*$K50*100000)*$I$3/'Fatality Rate'!$D$200)*($C$6/$I$6)*$C$7</f>
        <v>8.4420923417770197</v>
      </c>
      <c r="D50" s="9">
        <f>(($J50*$L50*100000)*$I$3/'Fatality Rate'!$D$200)*($C$6/$I$6)*$C$8</f>
        <v>10.394543327817631</v>
      </c>
      <c r="E50" s="26">
        <f>($C50*IF($C$5="Canada",Popn!$T43/Popn!$V43,Popn!$O43/Popn!$Q43)+($D50*IF($C$5="Canada",Popn!$U43/Popn!$V43,Popn!$P43/Popn!$Q43)))</f>
        <v>9.3934933582160536</v>
      </c>
      <c r="H50" s="19">
        <f>(($I50*$K50*IF($C$5="Canada",Popn!$T43,Popn!$O43)+($J50*$L50*IF($C$5="Canada",Popn!$U43,Popn!$P43))*$I$3/'Fatality Rate'!$D$200))*($C$6/$I$6)</f>
        <v>57.564123953851279</v>
      </c>
      <c r="I50" s="44">
        <f>'Raw Data'!G47</f>
        <v>2.1000000000000001E-2</v>
      </c>
      <c r="J50" s="22">
        <f>'Raw Data'!H47</f>
        <v>4.2000000000000003E-2</v>
      </c>
      <c r="K50" s="44">
        <f>'Raw Data'!C47</f>
        <v>3.0000000000000001E-3</v>
      </c>
      <c r="L50" s="22">
        <f>'Raw Data'!D47</f>
        <v>2E-3</v>
      </c>
    </row>
    <row r="51" spans="2:12" x14ac:dyDescent="0.3">
      <c r="B51" s="25">
        <f t="shared" si="0"/>
        <v>38</v>
      </c>
      <c r="C51" s="90">
        <f>(($I51*$K51*100000)*$I$3/'Fatality Rate'!$D$200)*($C$6/$I$6)*$C$7</f>
        <v>8.4420923417770197</v>
      </c>
      <c r="D51" s="9">
        <f>(($J51*$L51*100000)*$I$3/'Fatality Rate'!$D$200)*($C$6/$I$6)*$C$8</f>
        <v>10.394543327817631</v>
      </c>
      <c r="E51" s="26">
        <f>($C51*IF($C$5="Canada",Popn!$T44/Popn!$V44,Popn!$O44/Popn!$Q44)+($D51*IF($C$5="Canada",Popn!$U44/Popn!$V44,Popn!$P44/Popn!$Q44)))</f>
        <v>9.3968680552504669</v>
      </c>
      <c r="H51" s="19">
        <f>(($I51*$K51*IF($C$5="Canada",Popn!$T44,Popn!$O44)+($J51*$L51*IF($C$5="Canada",Popn!$U44,Popn!$P44))*$I$3/'Fatality Rate'!$D$200))*($C$6/$I$6)</f>
        <v>56.972567659871594</v>
      </c>
      <c r="I51" s="44">
        <f>'Raw Data'!G48</f>
        <v>2.1000000000000001E-2</v>
      </c>
      <c r="J51" s="22">
        <f>'Raw Data'!H48</f>
        <v>4.2000000000000003E-2</v>
      </c>
      <c r="K51" s="44">
        <f>'Raw Data'!C48</f>
        <v>3.0000000000000001E-3</v>
      </c>
      <c r="L51" s="22">
        <f>'Raw Data'!D48</f>
        <v>2E-3</v>
      </c>
    </row>
    <row r="52" spans="2:12" x14ac:dyDescent="0.3">
      <c r="B52" s="25">
        <f t="shared" si="0"/>
        <v>39</v>
      </c>
      <c r="C52" s="90">
        <f>(($I52*$K52*100000)*$I$3/'Fatality Rate'!$D$200)*($C$6/$I$6)*$C$7</f>
        <v>8.4420923417770197</v>
      </c>
      <c r="D52" s="9">
        <f>(($J52*$L52*100000)*$I$3/'Fatality Rate'!$D$200)*($C$6/$I$6)*$C$8</f>
        <v>10.394543327817631</v>
      </c>
      <c r="E52" s="26">
        <f>($C52*IF($C$5="Canada",Popn!$T45/Popn!$V45,Popn!$O45/Popn!$Q45)+($D52*IF($C$5="Canada",Popn!$U45/Popn!$V45,Popn!$P45/Popn!$Q45)))</f>
        <v>9.3949739235554119</v>
      </c>
      <c r="H52" s="19">
        <f>(($I52*$K52*IF($C$5="Canada",Popn!$T45,Popn!$O45)+($J52*$L52*IF($C$5="Canada",Popn!$U45,Popn!$P45))*$I$3/'Fatality Rate'!$D$200))*($C$6/$I$6)</f>
        <v>57.138602342687037</v>
      </c>
      <c r="I52" s="44">
        <f>'Raw Data'!G49</f>
        <v>2.1000000000000001E-2</v>
      </c>
      <c r="J52" s="22">
        <f>'Raw Data'!H49</f>
        <v>4.2000000000000003E-2</v>
      </c>
      <c r="K52" s="44">
        <f>'Raw Data'!C49</f>
        <v>3.0000000000000001E-3</v>
      </c>
      <c r="L52" s="22">
        <f>'Raw Data'!D49</f>
        <v>2E-3</v>
      </c>
    </row>
    <row r="53" spans="2:12" x14ac:dyDescent="0.3">
      <c r="B53" s="25">
        <f t="shared" si="0"/>
        <v>40</v>
      </c>
      <c r="C53" s="90">
        <f>(($I53*$K53*100000)*$I$3/'Fatality Rate'!$D$200)*($C$6/$I$6)*$C$7</f>
        <v>12.864140711279267</v>
      </c>
      <c r="D53" s="9">
        <f>(($J53*$L53*100000)*$I$3/'Fatality Rate'!$D$200)*($C$6/$I$6)*$C$8</f>
        <v>17.076749752843256</v>
      </c>
      <c r="E53" s="26">
        <f>($C53*IF($C$5="Canada",Popn!$T46/Popn!$V46,Popn!$O46/Popn!$Q46)+($D53*IF($C$5="Canada",Popn!$U46/Popn!$V46,Popn!$P46/Popn!$Q46)))</f>
        <v>14.923973230725288</v>
      </c>
      <c r="H53" s="19">
        <f>(($I53*$K53*IF($C$5="Canada",Popn!$T46,Popn!$O46)+($J53*$L53*IF($C$5="Canada",Popn!$U46,Popn!$P46))*$I$3/'Fatality Rate'!$D$200))*($C$6/$I$6)</f>
        <v>91.814181672077211</v>
      </c>
      <c r="I53" s="44">
        <f>'Raw Data'!G50</f>
        <v>3.2000000000000001E-2</v>
      </c>
      <c r="J53" s="22">
        <f>'Raw Data'!H50</f>
        <v>6.9000000000000006E-2</v>
      </c>
      <c r="K53" s="44">
        <f>'Raw Data'!C50</f>
        <v>3.0000000000000001E-3</v>
      </c>
      <c r="L53" s="22">
        <f>'Raw Data'!D50</f>
        <v>2E-3</v>
      </c>
    </row>
    <row r="54" spans="2:12" x14ac:dyDescent="0.3">
      <c r="B54" s="25">
        <f t="shared" si="0"/>
        <v>41</v>
      </c>
      <c r="C54" s="90">
        <f>(($I54*$K54*100000)*$I$3/'Fatality Rate'!$D$200)*($C$6/$I$6)*$C$7</f>
        <v>12.864140711279267</v>
      </c>
      <c r="D54" s="9">
        <f>(($J54*$L54*100000)*$I$3/'Fatality Rate'!$D$200)*($C$6/$I$6)*$C$8</f>
        <v>17.076749752843256</v>
      </c>
      <c r="E54" s="26">
        <f>($C54*IF($C$5="Canada",Popn!$T47/Popn!$V47,Popn!$O47/Popn!$Q47)+($D54*IF($C$5="Canada",Popn!$U47/Popn!$V47,Popn!$P47/Popn!$Q47)))</f>
        <v>14.926505312937643</v>
      </c>
      <c r="H54" s="19">
        <f>(($I54*$K54*IF($C$5="Canada",Popn!$T47,Popn!$O47)+($J54*$L54*IF($C$5="Canada",Popn!$U47,Popn!$P47))*$I$3/'Fatality Rate'!$D$200))*($C$6/$I$6)</f>
        <v>91.895310860970355</v>
      </c>
      <c r="I54" s="44">
        <f>'Raw Data'!G51</f>
        <v>3.2000000000000001E-2</v>
      </c>
      <c r="J54" s="22">
        <f>'Raw Data'!H51</f>
        <v>6.9000000000000006E-2</v>
      </c>
      <c r="K54" s="44">
        <f>'Raw Data'!C51</f>
        <v>3.0000000000000001E-3</v>
      </c>
      <c r="L54" s="22">
        <f>'Raw Data'!D51</f>
        <v>2E-3</v>
      </c>
    </row>
    <row r="55" spans="2:12" x14ac:dyDescent="0.3">
      <c r="B55" s="25">
        <f t="shared" si="0"/>
        <v>42</v>
      </c>
      <c r="C55" s="90">
        <f>(($I55*$K55*100000)*$I$3/'Fatality Rate'!$D$200)*($C$6/$I$6)*$C$7</f>
        <v>12.864140711279267</v>
      </c>
      <c r="D55" s="9">
        <f>(($J55*$L55*100000)*$I$3/'Fatality Rate'!$D$200)*($C$6/$I$6)*$C$8</f>
        <v>17.076749752843256</v>
      </c>
      <c r="E55" s="26">
        <f>($C55*IF($C$5="Canada",Popn!$T48/Popn!$V48,Popn!$O48/Popn!$Q48)+($D55*IF($C$5="Canada",Popn!$U48/Popn!$V48,Popn!$P48/Popn!$Q48)))</f>
        <v>14.920778735280173</v>
      </c>
      <c r="H55" s="19">
        <f>(($I55*$K55*IF($C$5="Canada",Popn!$T48,Popn!$O48)+($J55*$L55*IF($C$5="Canada",Popn!$U48,Popn!$P48))*$I$3/'Fatality Rate'!$D$200))*($C$6/$I$6)</f>
        <v>90.118155607793213</v>
      </c>
      <c r="I55" s="44">
        <f>'Raw Data'!G52</f>
        <v>3.2000000000000001E-2</v>
      </c>
      <c r="J55" s="22">
        <f>'Raw Data'!H52</f>
        <v>6.9000000000000006E-2</v>
      </c>
      <c r="K55" s="44">
        <f>'Raw Data'!C52</f>
        <v>3.0000000000000001E-3</v>
      </c>
      <c r="L55" s="22">
        <f>'Raw Data'!D52</f>
        <v>2E-3</v>
      </c>
    </row>
    <row r="56" spans="2:12" x14ac:dyDescent="0.3">
      <c r="B56" s="25">
        <f t="shared" si="0"/>
        <v>43</v>
      </c>
      <c r="C56" s="90">
        <f>(($I56*$K56*100000)*$I$3/'Fatality Rate'!$D$200)*($C$6/$I$6)*$C$7</f>
        <v>12.864140711279267</v>
      </c>
      <c r="D56" s="9">
        <f>(($J56*$L56*100000)*$I$3/'Fatality Rate'!$D$200)*($C$6/$I$6)*$C$8</f>
        <v>17.076749752843256</v>
      </c>
      <c r="E56" s="26">
        <f>($C56*IF($C$5="Canada",Popn!$T49/Popn!$V49,Popn!$O49/Popn!$Q49)+($D56*IF($C$5="Canada",Popn!$U49/Popn!$V49,Popn!$P49/Popn!$Q49)))</f>
        <v>14.931416925227818</v>
      </c>
      <c r="H56" s="19">
        <f>(($I56*$K56*IF($C$5="Canada",Popn!$T49,Popn!$O49)+($J56*$L56*IF($C$5="Canada",Popn!$U49,Popn!$P49))*$I$3/'Fatality Rate'!$D$200))*($C$6/$I$6)</f>
        <v>90.782207920465694</v>
      </c>
      <c r="I56" s="44">
        <f>'Raw Data'!G53</f>
        <v>3.2000000000000001E-2</v>
      </c>
      <c r="J56" s="22">
        <f>'Raw Data'!H53</f>
        <v>6.9000000000000006E-2</v>
      </c>
      <c r="K56" s="44">
        <f>'Raw Data'!C53</f>
        <v>3.0000000000000001E-3</v>
      </c>
      <c r="L56" s="22">
        <f>'Raw Data'!D53</f>
        <v>2E-3</v>
      </c>
    </row>
    <row r="57" spans="2:12" x14ac:dyDescent="0.3">
      <c r="B57" s="25">
        <f t="shared" si="0"/>
        <v>44</v>
      </c>
      <c r="C57" s="90">
        <f>(($I57*$K57*100000)*$I$3/'Fatality Rate'!$D$200)*($C$6/$I$6)*$C$7</f>
        <v>12.864140711279267</v>
      </c>
      <c r="D57" s="9">
        <f>(($J57*$L57*100000)*$I$3/'Fatality Rate'!$D$200)*($C$6/$I$6)*$C$8</f>
        <v>17.076749752843256</v>
      </c>
      <c r="E57" s="26">
        <f>($C57*IF($C$5="Canada",Popn!$T50/Popn!$V50,Popn!$O50/Popn!$Q50)+($D57*IF($C$5="Canada",Popn!$U50/Popn!$V50,Popn!$P50/Popn!$Q50)))</f>
        <v>14.933450439330608</v>
      </c>
      <c r="H57" s="19">
        <f>(($I57*$K57*IF($C$5="Canada",Popn!$T50,Popn!$O50)+($J57*$L57*IF($C$5="Canada",Popn!$U50,Popn!$P50))*$I$3/'Fatality Rate'!$D$200))*($C$6/$I$6)</f>
        <v>92.682608995488664</v>
      </c>
      <c r="I57" s="44">
        <f>'Raw Data'!G54</f>
        <v>3.2000000000000001E-2</v>
      </c>
      <c r="J57" s="22">
        <f>'Raw Data'!H54</f>
        <v>6.9000000000000006E-2</v>
      </c>
      <c r="K57" s="44">
        <f>'Raw Data'!C54</f>
        <v>3.0000000000000001E-3</v>
      </c>
      <c r="L57" s="22">
        <f>'Raw Data'!D54</f>
        <v>2E-3</v>
      </c>
    </row>
    <row r="58" spans="2:12" x14ac:dyDescent="0.3">
      <c r="B58" s="25">
        <f t="shared" si="0"/>
        <v>45</v>
      </c>
      <c r="C58" s="90">
        <f>(($I58*$K58*100000)*$I$3/'Fatality Rate'!$D$200)*($C$6/$I$6)*$C$7</f>
        <v>29.480322463348326</v>
      </c>
      <c r="D58" s="9">
        <f>(($J58*$L58*100000)*$I$3/'Fatality Rate'!$D$200)*($C$6/$I$6)*$C$8</f>
        <v>4.3805575452945735</v>
      </c>
      <c r="E58" s="26">
        <f>($C58*IF($C$5="Canada",Popn!$T51/Popn!$V51,Popn!$O51/Popn!$Q51)+($D58*IF($C$5="Canada",Popn!$U51/Popn!$V51,Popn!$P51/Popn!$Q51)))</f>
        <v>17.151982166711832</v>
      </c>
      <c r="H58" s="19">
        <f>(($I58*$K58*IF($C$5="Canada",Popn!$T51,Popn!$O51)+($J58*$L58*IF($C$5="Canada",Popn!$U51,Popn!$P51))*$I$3/'Fatality Rate'!$D$200))*($C$6/$I$6)</f>
        <v>92.380231764583414</v>
      </c>
      <c r="I58" s="44">
        <f>'Raw Data'!G55</f>
        <v>5.5E-2</v>
      </c>
      <c r="J58" s="22">
        <f>'Raw Data'!H55</f>
        <v>0.11799999999999999</v>
      </c>
      <c r="K58" s="44">
        <f>'Raw Data'!C55</f>
        <v>4.0000000000000001E-3</v>
      </c>
      <c r="L58" s="22">
        <f>'Raw Data'!D55</f>
        <v>2.9999999999999997E-4</v>
      </c>
    </row>
    <row r="59" spans="2:12" x14ac:dyDescent="0.3">
      <c r="B59" s="25">
        <f t="shared" si="0"/>
        <v>46</v>
      </c>
      <c r="C59" s="90">
        <f>(($I59*$K59*100000)*$I$3/'Fatality Rate'!$D$200)*($C$6/$I$6)*$C$7</f>
        <v>29.480322463348326</v>
      </c>
      <c r="D59" s="9">
        <f>(($J59*$L59*100000)*$I$3/'Fatality Rate'!$D$200)*($C$6/$I$6)*$C$8</f>
        <v>43.805575452945739</v>
      </c>
      <c r="E59" s="26">
        <f>($C59*IF($C$5="Canada",Popn!$T52/Popn!$V52,Popn!$O52/Popn!$Q52)+($D59*IF($C$5="Canada",Popn!$U52/Popn!$V52,Popn!$P52/Popn!$Q52)))</f>
        <v>36.518856015793915</v>
      </c>
      <c r="H59" s="19">
        <f>(($I59*$K59*IF($C$5="Canada",Popn!$T52,Popn!$O52)+($J59*$L59*IF($C$5="Canada",Popn!$U52,Popn!$P52))*$I$3/'Fatality Rate'!$D$200))*($C$6/$I$6)</f>
        <v>237.71808544747256</v>
      </c>
      <c r="I59" s="44">
        <f>'Raw Data'!G56</f>
        <v>5.5E-2</v>
      </c>
      <c r="J59" s="22">
        <f>'Raw Data'!H56</f>
        <v>0.11799999999999999</v>
      </c>
      <c r="K59" s="44">
        <f>'Raw Data'!C56</f>
        <v>4.0000000000000001E-3</v>
      </c>
      <c r="L59" s="22">
        <f>'Raw Data'!D56</f>
        <v>3.0000000000000001E-3</v>
      </c>
    </row>
    <row r="60" spans="2:12" x14ac:dyDescent="0.3">
      <c r="B60" s="25">
        <f t="shared" si="0"/>
        <v>47</v>
      </c>
      <c r="C60" s="90">
        <f>(($I60*$K60*100000)*$I$3/'Fatality Rate'!$D$200)*($C$6/$I$6)*$C$7</f>
        <v>29.480322463348326</v>
      </c>
      <c r="D60" s="9">
        <f>(($J60*$L60*100000)*$I$3/'Fatality Rate'!$D$200)*($C$6/$I$6)*$C$8</f>
        <v>43.805575452945739</v>
      </c>
      <c r="E60" s="26">
        <f>($C60*IF($C$5="Canada",Popn!$T53/Popn!$V53,Popn!$O53/Popn!$Q53)+($D60*IF($C$5="Canada",Popn!$U53/Popn!$V53,Popn!$P53/Popn!$Q53)))</f>
        <v>36.493119830667716</v>
      </c>
      <c r="H60" s="19">
        <f>(($I60*$K60*IF($C$5="Canada",Popn!$T53,Popn!$O53)+($J60*$L60*IF($C$5="Canada",Popn!$U53,Popn!$P53))*$I$3/'Fatality Rate'!$D$200))*($C$6/$I$6)</f>
        <v>234.93353269575798</v>
      </c>
      <c r="I60" s="44">
        <f>'Raw Data'!G57</f>
        <v>5.5E-2</v>
      </c>
      <c r="J60" s="22">
        <f>'Raw Data'!H57</f>
        <v>0.11799999999999999</v>
      </c>
      <c r="K60" s="44">
        <f>'Raw Data'!C57</f>
        <v>4.0000000000000001E-3</v>
      </c>
      <c r="L60" s="22">
        <f>'Raw Data'!D57</f>
        <v>3.0000000000000001E-3</v>
      </c>
    </row>
    <row r="61" spans="2:12" x14ac:dyDescent="0.3">
      <c r="B61" s="25">
        <f t="shared" si="0"/>
        <v>48</v>
      </c>
      <c r="C61" s="90">
        <f>(($I61*$K61*100000)*$I$3/'Fatality Rate'!$D$200)*($C$6/$I$6)*$C$7</f>
        <v>29.480322463348326</v>
      </c>
      <c r="D61" s="9">
        <f>(($J61*$L61*100000)*$I$3/'Fatality Rate'!$D$200)*($C$6/$I$6)*$C$8</f>
        <v>43.805575452945739</v>
      </c>
      <c r="E61" s="26">
        <f>($C61*IF($C$5="Canada",Popn!$T54/Popn!$V54,Popn!$O54/Popn!$Q54)+($D61*IF($C$5="Canada",Popn!$U54/Popn!$V54,Popn!$P54/Popn!$Q54)))</f>
        <v>36.502342860530263</v>
      </c>
      <c r="H61" s="19">
        <f>(($I61*$K61*IF($C$5="Canada",Popn!$T54,Popn!$O54)+($J61*$L61*IF($C$5="Canada",Popn!$U54,Popn!$P54))*$I$3/'Fatality Rate'!$D$200))*($C$6/$I$6)</f>
        <v>233.99872638638988</v>
      </c>
      <c r="I61" s="44">
        <f>'Raw Data'!G58</f>
        <v>5.5E-2</v>
      </c>
      <c r="J61" s="22">
        <f>'Raw Data'!H58</f>
        <v>0.11799999999999999</v>
      </c>
      <c r="K61" s="44">
        <f>'Raw Data'!C58</f>
        <v>4.0000000000000001E-3</v>
      </c>
      <c r="L61" s="22">
        <f>'Raw Data'!D58</f>
        <v>3.0000000000000001E-3</v>
      </c>
    </row>
    <row r="62" spans="2:12" x14ac:dyDescent="0.3">
      <c r="B62" s="25">
        <f t="shared" si="0"/>
        <v>49</v>
      </c>
      <c r="C62" s="90">
        <f>(($I62*$K62*100000)*$I$3/'Fatality Rate'!$D$200)*($C$6/$I$6)*$C$7</f>
        <v>29.480322463348326</v>
      </c>
      <c r="D62" s="9">
        <f>(($J62*$L62*100000)*$I$3/'Fatality Rate'!$D$200)*($C$6/$I$6)*$C$8</f>
        <v>43.805575452945739</v>
      </c>
      <c r="E62" s="26">
        <f>($C62*IF($C$5="Canada",Popn!$T55/Popn!$V55,Popn!$O55/Popn!$Q55)+($D62*IF($C$5="Canada",Popn!$U55/Popn!$V55,Popn!$P55/Popn!$Q55)))</f>
        <v>36.509173275851722</v>
      </c>
      <c r="H62" s="19">
        <f>(($I62*$K62*IF($C$5="Canada",Popn!$T55,Popn!$O55)+($J62*$L62*IF($C$5="Canada",Popn!$U55,Popn!$P55))*$I$3/'Fatality Rate'!$D$200))*($C$6/$I$6)</f>
        <v>237.71368965943057</v>
      </c>
      <c r="I62" s="44">
        <f>'Raw Data'!G59</f>
        <v>5.5E-2</v>
      </c>
      <c r="J62" s="22">
        <f>'Raw Data'!H59</f>
        <v>0.11799999999999999</v>
      </c>
      <c r="K62" s="44">
        <f>'Raw Data'!C59</f>
        <v>4.0000000000000001E-3</v>
      </c>
      <c r="L62" s="22">
        <f>'Raw Data'!D59</f>
        <v>3.0000000000000001E-3</v>
      </c>
    </row>
    <row r="63" spans="2:12" x14ac:dyDescent="0.3">
      <c r="B63" s="25">
        <f t="shared" si="0"/>
        <v>50</v>
      </c>
      <c r="C63" s="90">
        <f>(($I63*$K63*100000)*$I$3/'Fatality Rate'!$D$200)*($C$6/$I$6)*$C$7</f>
        <v>30.552334189288267</v>
      </c>
      <c r="D63" s="9">
        <f>(($J63*$L63*100000)*$I$3/'Fatality Rate'!$D$200)*($C$6/$I$6)*$C$8</f>
        <v>46.404211284900143</v>
      </c>
      <c r="E63" s="26">
        <f>($C63*IF($C$5="Canada",Popn!$T56/Popn!$V56,Popn!$O56/Popn!$Q56)+($D63*IF($C$5="Canada",Popn!$U56/Popn!$V56,Popn!$P56/Popn!$Q56)))</f>
        <v>38.36685288635357</v>
      </c>
      <c r="H63" s="19">
        <f>(($I63*$K63*IF($C$5="Canada",Popn!$T56,Popn!$O56)+($J63*$L63*IF($C$5="Canada",Popn!$U56,Popn!$P56))*$I$3/'Fatality Rate'!$D$200))*($C$6/$I$6)</f>
        <v>265.75009568938538</v>
      </c>
      <c r="I63" s="44">
        <f>'Raw Data'!G60</f>
        <v>5.7000000000000002E-2</v>
      </c>
      <c r="J63" s="22">
        <f>'Raw Data'!H60</f>
        <v>0.125</v>
      </c>
      <c r="K63" s="44">
        <f>'Raw Data'!C60</f>
        <v>4.0000000000000001E-3</v>
      </c>
      <c r="L63" s="22">
        <f>'Raw Data'!D60</f>
        <v>3.0000000000000001E-3</v>
      </c>
    </row>
    <row r="64" spans="2:12" x14ac:dyDescent="0.3">
      <c r="B64" s="25">
        <f t="shared" si="0"/>
        <v>51</v>
      </c>
      <c r="C64" s="90">
        <f>(($I64*$K64*100000)*$I$3/'Fatality Rate'!$D$200)*($C$6/$I$6)*$C$7</f>
        <v>30.552334189288267</v>
      </c>
      <c r="D64" s="9">
        <f>(($J64*$L64*100000)*$I$3/'Fatality Rate'!$D$200)*($C$6/$I$6)*$C$8</f>
        <v>46.404211284900143</v>
      </c>
      <c r="E64" s="26">
        <f>($C64*IF($C$5="Canada",Popn!$T57/Popn!$V57,Popn!$O57/Popn!$Q57)+($D64*IF($C$5="Canada",Popn!$U57/Popn!$V57,Popn!$P57/Popn!$Q57)))</f>
        <v>38.35220848982069</v>
      </c>
      <c r="H64" s="19">
        <f>(($I64*$K64*IF($C$5="Canada",Popn!$T57,Popn!$O57)+($J64*$L64*IF($C$5="Canada",Popn!$U57,Popn!$P57))*$I$3/'Fatality Rate'!$D$200))*($C$6/$I$6)</f>
        <v>283.17908875812213</v>
      </c>
      <c r="I64" s="44">
        <f>'Raw Data'!G61</f>
        <v>5.7000000000000002E-2</v>
      </c>
      <c r="J64" s="22">
        <f>'Raw Data'!H61</f>
        <v>0.125</v>
      </c>
      <c r="K64" s="44">
        <f>'Raw Data'!C61</f>
        <v>4.0000000000000001E-3</v>
      </c>
      <c r="L64" s="22">
        <f>'Raw Data'!D61</f>
        <v>3.0000000000000001E-3</v>
      </c>
    </row>
    <row r="65" spans="2:12" x14ac:dyDescent="0.3">
      <c r="B65" s="25">
        <f t="shared" si="0"/>
        <v>52</v>
      </c>
      <c r="C65" s="90">
        <f>(($I65*$K65*100000)*$I$3/'Fatality Rate'!$D$200)*($C$6/$I$6)*$C$7</f>
        <v>30.552334189288267</v>
      </c>
      <c r="D65" s="9">
        <f>(($J65*$L65*100000)*$I$3/'Fatality Rate'!$D$200)*($C$6/$I$6)*$C$8</f>
        <v>46.404211284900143</v>
      </c>
      <c r="E65" s="26">
        <f>($C65*IF($C$5="Canada",Popn!$T58/Popn!$V58,Popn!$O58/Popn!$Q58)+($D65*IF($C$5="Canada",Popn!$U58/Popn!$V58,Popn!$P58/Popn!$Q58)))</f>
        <v>38.36569924113747</v>
      </c>
      <c r="H65" s="19">
        <f>(($I65*$K65*IF($C$5="Canada",Popn!$T58,Popn!$O58)+($J65*$L65*IF($C$5="Canada",Popn!$U58,Popn!$P58))*$I$3/'Fatality Rate'!$D$200))*($C$6/$I$6)</f>
        <v>290.35461427641695</v>
      </c>
      <c r="I65" s="44">
        <f>'Raw Data'!G62</f>
        <v>5.7000000000000002E-2</v>
      </c>
      <c r="J65" s="22">
        <f>'Raw Data'!H62</f>
        <v>0.125</v>
      </c>
      <c r="K65" s="44">
        <f>'Raw Data'!C62</f>
        <v>4.0000000000000001E-3</v>
      </c>
      <c r="L65" s="22">
        <f>'Raw Data'!D62</f>
        <v>3.0000000000000001E-3</v>
      </c>
    </row>
    <row r="66" spans="2:12" x14ac:dyDescent="0.3">
      <c r="B66" s="25">
        <f t="shared" si="0"/>
        <v>53</v>
      </c>
      <c r="C66" s="90">
        <f>(($I66*$K66*100000)*$I$3/'Fatality Rate'!$D$200)*($C$6/$I$6)*$C$7</f>
        <v>30.552334189288267</v>
      </c>
      <c r="D66" s="9">
        <f>(($J66*$L66*100000)*$I$3/'Fatality Rate'!$D$200)*($C$6/$I$6)*$C$8</f>
        <v>46.404211284900143</v>
      </c>
      <c r="E66" s="26">
        <f>($C66*IF($C$5="Canada",Popn!$T59/Popn!$V59,Popn!$O59/Popn!$Q59)+($D66*IF($C$5="Canada",Popn!$U59/Popn!$V59,Popn!$P59/Popn!$Q59)))</f>
        <v>38.359196929625355</v>
      </c>
      <c r="H66" s="19">
        <f>(($I66*$K66*IF($C$5="Canada",Popn!$T59,Popn!$O59)+($J66*$L66*IF($C$5="Canada",Popn!$U59,Popn!$P59))*$I$3/'Fatality Rate'!$D$200))*($C$6/$I$6)</f>
        <v>291.46354115049002</v>
      </c>
      <c r="I66" s="44">
        <f>'Raw Data'!G63</f>
        <v>5.7000000000000002E-2</v>
      </c>
      <c r="J66" s="22">
        <f>'Raw Data'!H63</f>
        <v>0.125</v>
      </c>
      <c r="K66" s="44">
        <f>'Raw Data'!C63</f>
        <v>4.0000000000000001E-3</v>
      </c>
      <c r="L66" s="22">
        <f>'Raw Data'!D63</f>
        <v>3.0000000000000001E-3</v>
      </c>
    </row>
    <row r="67" spans="2:12" x14ac:dyDescent="0.3">
      <c r="B67" s="25">
        <f t="shared" si="0"/>
        <v>54</v>
      </c>
      <c r="C67" s="90">
        <f>(($I67*$K67*100000)*$I$3/'Fatality Rate'!$D$200)*($C$6/$I$6)*$C$7</f>
        <v>30.552334189288267</v>
      </c>
      <c r="D67" s="9">
        <f>(($J67*$L67*100000)*$I$3/'Fatality Rate'!$D$200)*($C$6/$I$6)*$C$8</f>
        <v>46.404211284900143</v>
      </c>
      <c r="E67" s="26">
        <f>($C67*IF($C$5="Canada",Popn!$T60/Popn!$V60,Popn!$O60/Popn!$Q60)+($D67*IF($C$5="Canada",Popn!$U60/Popn!$V60,Popn!$P60/Popn!$Q60)))</f>
        <v>38.347258785860738</v>
      </c>
      <c r="H67" s="19">
        <f>(($I67*$K67*IF($C$5="Canada",Popn!$T60,Popn!$O60)+($J67*$L67*IF($C$5="Canada",Popn!$U60,Popn!$P60))*$I$3/'Fatality Rate'!$D$200))*($C$6/$I$6)</f>
        <v>283.75158494726992</v>
      </c>
      <c r="I67" s="44">
        <f>'Raw Data'!G64</f>
        <v>5.7000000000000002E-2</v>
      </c>
      <c r="J67" s="22">
        <f>'Raw Data'!H64</f>
        <v>0.125</v>
      </c>
      <c r="K67" s="44">
        <f>'Raw Data'!C64</f>
        <v>4.0000000000000001E-3</v>
      </c>
      <c r="L67" s="22">
        <f>'Raw Data'!D64</f>
        <v>3.0000000000000001E-3</v>
      </c>
    </row>
    <row r="68" spans="2:12" x14ac:dyDescent="0.3">
      <c r="B68" s="25">
        <f t="shared" si="0"/>
        <v>55</v>
      </c>
      <c r="C68" s="90">
        <f>(($I68*$K68*100000)*$I$3/'Fatality Rate'!$D$200)*($C$6/$I$6)*$C$7</f>
        <v>36.582400147700419</v>
      </c>
      <c r="D68" s="9">
        <f>(($J68*$L68*100000)*$I$3/'Fatality Rate'!$D$200)*($C$6/$I$6)*$C$8</f>
        <v>53.086417709925762</v>
      </c>
      <c r="E68" s="26">
        <f>($C68*IF($C$5="Canada",Popn!$T61/Popn!$V61,Popn!$O61/Popn!$Q61)+($D68*IF($C$5="Canada",Popn!$U61/Popn!$V61,Popn!$P61/Popn!$Q61)))</f>
        <v>44.686666997398738</v>
      </c>
      <c r="H68" s="19">
        <f>(($I68*$K68*IF($C$5="Canada",Popn!$T61,Popn!$O61)+($J68*$L68*IF($C$5="Canada",Popn!$U61,Popn!$P61))*$I$3/'Fatality Rate'!$D$200))*($C$6/$I$6)</f>
        <v>333.17538137597205</v>
      </c>
      <c r="I68" s="44">
        <f>'Raw Data'!G65</f>
        <v>9.0999999999999998E-2</v>
      </c>
      <c r="J68" s="22">
        <f>'Raw Data'!H65</f>
        <v>0.14299999999999999</v>
      </c>
      <c r="K68" s="44">
        <f>'Raw Data'!C65</f>
        <v>3.0000000000000001E-3</v>
      </c>
      <c r="L68" s="22">
        <f>'Raw Data'!D65</f>
        <v>3.0000000000000001E-3</v>
      </c>
    </row>
    <row r="69" spans="2:12" x14ac:dyDescent="0.3">
      <c r="B69" s="25">
        <f t="shared" si="0"/>
        <v>56</v>
      </c>
      <c r="C69" s="90">
        <f>(($I69*$K69*100000)*$I$3/'Fatality Rate'!$D$200)*($C$6/$I$6)*$C$7</f>
        <v>36.582400147700419</v>
      </c>
      <c r="D69" s="9">
        <f>(($J69*$L69*100000)*$I$3/'Fatality Rate'!$D$200)*($C$6/$I$6)*$C$8</f>
        <v>53.086417709925762</v>
      </c>
      <c r="E69" s="26">
        <f>($C69*IF($C$5="Canada",Popn!$T62/Popn!$V62,Popn!$O62/Popn!$Q62)+($D69*IF($C$5="Canada",Popn!$U62/Popn!$V62,Popn!$P62/Popn!$Q62)))</f>
        <v>44.682133326978324</v>
      </c>
      <c r="H69" s="19">
        <f>(($I69*$K69*IF($C$5="Canada",Popn!$T62,Popn!$O62)+($J69*$L69*IF($C$5="Canada",Popn!$U62,Popn!$P62))*$I$3/'Fatality Rate'!$D$200))*($C$6/$I$6)</f>
        <v>327.0059934635313</v>
      </c>
      <c r="I69" s="44">
        <f>'Raw Data'!G66</f>
        <v>9.0999999999999998E-2</v>
      </c>
      <c r="J69" s="22">
        <f>'Raw Data'!H66</f>
        <v>0.14299999999999999</v>
      </c>
      <c r="K69" s="44">
        <f>'Raw Data'!C66</f>
        <v>3.0000000000000001E-3</v>
      </c>
      <c r="L69" s="22">
        <f>'Raw Data'!D66</f>
        <v>3.0000000000000001E-3</v>
      </c>
    </row>
    <row r="70" spans="2:12" x14ac:dyDescent="0.3">
      <c r="B70" s="25">
        <f t="shared" si="0"/>
        <v>57</v>
      </c>
      <c r="C70" s="90">
        <f>(($I70*$K70*100000)*$I$3/'Fatality Rate'!$D$200)*($C$6/$I$6)*$C$7</f>
        <v>36.582400147700419</v>
      </c>
      <c r="D70" s="9">
        <f>(($J70*$L70*100000)*$I$3/'Fatality Rate'!$D$200)*($C$6/$I$6)*$C$8</f>
        <v>53.086417709925762</v>
      </c>
      <c r="E70" s="26">
        <f>($C70*IF($C$5="Canada",Popn!$T63/Popn!$V63,Popn!$O63/Popn!$Q63)+($D70*IF($C$5="Canada",Popn!$U63/Popn!$V63,Popn!$P63/Popn!$Q63)))</f>
        <v>44.667687314349237</v>
      </c>
      <c r="H70" s="19">
        <f>(($I70*$K70*IF($C$5="Canada",Popn!$T63,Popn!$O63)+($J70*$L70*IF($C$5="Canada",Popn!$U63,Popn!$P63))*$I$3/'Fatality Rate'!$D$200))*($C$6/$I$6)</f>
        <v>319.52765417675158</v>
      </c>
      <c r="I70" s="44">
        <f>'Raw Data'!G67</f>
        <v>9.0999999999999998E-2</v>
      </c>
      <c r="J70" s="22">
        <f>'Raw Data'!H67</f>
        <v>0.14299999999999999</v>
      </c>
      <c r="K70" s="44">
        <f>'Raw Data'!C67</f>
        <v>3.0000000000000001E-3</v>
      </c>
      <c r="L70" s="22">
        <f>'Raw Data'!D67</f>
        <v>3.0000000000000001E-3</v>
      </c>
    </row>
    <row r="71" spans="2:12" x14ac:dyDescent="0.3">
      <c r="B71" s="25">
        <f t="shared" si="0"/>
        <v>58</v>
      </c>
      <c r="C71" s="90">
        <f>(($I71*$K71*100000)*$I$3/'Fatality Rate'!$D$200)*($C$6/$I$6)*$C$7</f>
        <v>36.582400147700419</v>
      </c>
      <c r="D71" s="9">
        <f>(($J71*$L71*100000)*$I$3/'Fatality Rate'!$D$200)*($C$6/$I$6)*$C$8</f>
        <v>53.086417709925762</v>
      </c>
      <c r="E71" s="26">
        <f>($C71*IF($C$5="Canada",Popn!$T64/Popn!$V64,Popn!$O64/Popn!$Q64)+($D71*IF($C$5="Canada",Popn!$U64/Popn!$V64,Popn!$P64/Popn!$Q64)))</f>
        <v>44.696365804665291</v>
      </c>
      <c r="H71" s="19">
        <f>(($I71*$K71*IF($C$5="Canada",Popn!$T64,Popn!$O64)+($J71*$L71*IF($C$5="Canada",Popn!$U64,Popn!$P64))*$I$3/'Fatality Rate'!$D$200))*($C$6/$I$6)</f>
        <v>316.63345311724106</v>
      </c>
      <c r="I71" s="44">
        <f>'Raw Data'!G68</f>
        <v>9.0999999999999998E-2</v>
      </c>
      <c r="J71" s="22">
        <f>'Raw Data'!H68</f>
        <v>0.14299999999999999</v>
      </c>
      <c r="K71" s="44">
        <f>'Raw Data'!C68</f>
        <v>3.0000000000000001E-3</v>
      </c>
      <c r="L71" s="22">
        <f>'Raw Data'!D68</f>
        <v>3.0000000000000001E-3</v>
      </c>
    </row>
    <row r="72" spans="2:12" x14ac:dyDescent="0.3">
      <c r="B72" s="25">
        <f t="shared" si="0"/>
        <v>59</v>
      </c>
      <c r="C72" s="90">
        <f>(($I72*$K72*100000)*$I$3/'Fatality Rate'!$D$200)*($C$6/$I$6)*$C$7</f>
        <v>36.582400147700419</v>
      </c>
      <c r="D72" s="9">
        <f>(($J72*$L72*100000)*$I$3/'Fatality Rate'!$D$200)*($C$6/$I$6)*$C$8</f>
        <v>53.086417709925762</v>
      </c>
      <c r="E72" s="26">
        <f>($C72*IF($C$5="Canada",Popn!$T65/Popn!$V65,Popn!$O65/Popn!$Q65)+($D72*IF($C$5="Canada",Popn!$U65/Popn!$V65,Popn!$P65/Popn!$Q65)))</f>
        <v>44.652787495271774</v>
      </c>
      <c r="H72" s="19">
        <f>(($I72*$K72*IF($C$5="Canada",Popn!$T65,Popn!$O65)+($J72*$L72*IF($C$5="Canada",Popn!$U65,Popn!$P65))*$I$3/'Fatality Rate'!$D$200))*($C$6/$I$6)</f>
        <v>307.70460055079042</v>
      </c>
      <c r="I72" s="44">
        <f>'Raw Data'!G69</f>
        <v>9.0999999999999998E-2</v>
      </c>
      <c r="J72" s="22">
        <f>'Raw Data'!H69</f>
        <v>0.14299999999999999</v>
      </c>
      <c r="K72" s="44">
        <f>'Raw Data'!C69</f>
        <v>3.0000000000000001E-3</v>
      </c>
      <c r="L72" s="22">
        <f>'Raw Data'!D69</f>
        <v>3.0000000000000001E-3</v>
      </c>
    </row>
    <row r="73" spans="2:12" x14ac:dyDescent="0.3">
      <c r="B73" s="25">
        <f t="shared" si="0"/>
        <v>60</v>
      </c>
      <c r="C73" s="90">
        <f>(($I73*$K73*100000)*$I$3/'Fatality Rate'!$D$200)*($C$6/$I$6)*$C$7</f>
        <v>56.280615611846819</v>
      </c>
      <c r="D73" s="9">
        <f>(($J73*$L73*100000)*$I$3/'Fatality Rate'!$D$200)*($C$6/$I$6)*$C$8</f>
        <v>63.109727347464222</v>
      </c>
      <c r="E73" s="26">
        <f>($C73*IF($C$5="Canada",Popn!$T66/Popn!$V66,Popn!$O66/Popn!$Q66)+($D73*IF($C$5="Canada",Popn!$U66/Popn!$V66,Popn!$P66/Popn!$Q66)))</f>
        <v>59.622546637349416</v>
      </c>
      <c r="H73" s="19">
        <f>(($I73*$K73*IF($C$5="Canada",Popn!$T66,Popn!$O66)+($J73*$L73*IF($C$5="Canada",Popn!$U66,Popn!$P66))*$I$3/'Fatality Rate'!$D$200))*($C$6/$I$6)</f>
        <v>389.2189418453537</v>
      </c>
      <c r="I73" s="44">
        <f>'Raw Data'!G70</f>
        <v>0.14000000000000001</v>
      </c>
      <c r="J73" s="22">
        <f>'Raw Data'!H70</f>
        <v>0.17</v>
      </c>
      <c r="K73" s="44">
        <f>'Raw Data'!C70</f>
        <v>3.0000000000000001E-3</v>
      </c>
      <c r="L73" s="22">
        <f>'Raw Data'!D70</f>
        <v>3.0000000000000001E-3</v>
      </c>
    </row>
    <row r="74" spans="2:12" x14ac:dyDescent="0.3">
      <c r="B74" s="25">
        <f t="shared" si="0"/>
        <v>61</v>
      </c>
      <c r="C74" s="90">
        <f>(($I74*$K74*100000)*$I$3/'Fatality Rate'!$D$200)*($C$6/$I$6)*$C$7</f>
        <v>56.280615611846819</v>
      </c>
      <c r="D74" s="9">
        <f>(($J74*$L74*100000)*$I$3/'Fatality Rate'!$D$200)*($C$6/$I$6)*$C$8</f>
        <v>63.109727347464222</v>
      </c>
      <c r="E74" s="26">
        <f>($C74*IF($C$5="Canada",Popn!$T67/Popn!$V67,Popn!$O67/Popn!$Q67)+($D74*IF($C$5="Canada",Popn!$U67/Popn!$V67,Popn!$P67/Popn!$Q67)))</f>
        <v>59.609775692417351</v>
      </c>
      <c r="H74" s="19">
        <f>(($I74*$K74*IF($C$5="Canada",Popn!$T67,Popn!$O67)+($J74*$L74*IF($C$5="Canada",Popn!$U67,Popn!$P67))*$I$3/'Fatality Rate'!$D$200))*($C$6/$I$6)</f>
        <v>383.53382835162392</v>
      </c>
      <c r="I74" s="44">
        <f>'Raw Data'!G71</f>
        <v>0.14000000000000001</v>
      </c>
      <c r="J74" s="22">
        <f>'Raw Data'!H71</f>
        <v>0.17</v>
      </c>
      <c r="K74" s="44">
        <f>'Raw Data'!C71</f>
        <v>3.0000000000000001E-3</v>
      </c>
      <c r="L74" s="22">
        <f>'Raw Data'!D71</f>
        <v>3.0000000000000001E-3</v>
      </c>
    </row>
    <row r="75" spans="2:12" x14ac:dyDescent="0.3">
      <c r="B75" s="25">
        <f t="shared" si="0"/>
        <v>62</v>
      </c>
      <c r="C75" s="90">
        <f>(($I75*$K75*100000)*$I$3/'Fatality Rate'!$D$200)*($C$6/$I$6)*$C$7</f>
        <v>56.280615611846819</v>
      </c>
      <c r="D75" s="9">
        <f>(($J75*$L75*100000)*$I$3/'Fatality Rate'!$D$200)*($C$6/$I$6)*$C$8</f>
        <v>63.109727347464222</v>
      </c>
      <c r="E75" s="26">
        <f>($C75*IF($C$5="Canada",Popn!$T68/Popn!$V68,Popn!$O68/Popn!$Q68)+($D75*IF($C$5="Canada",Popn!$U68/Popn!$V68,Popn!$P68/Popn!$Q68)))</f>
        <v>59.593851107863912</v>
      </c>
      <c r="H75" s="19">
        <f>(($I75*$K75*IF($C$5="Canada",Popn!$T68,Popn!$O68)+($J75*$L75*IF($C$5="Canada",Popn!$U68,Popn!$P68))*$I$3/'Fatality Rate'!$D$200))*($C$6/$I$6)</f>
        <v>366.01132894523488</v>
      </c>
      <c r="I75" s="44">
        <f>'Raw Data'!G72</f>
        <v>0.14000000000000001</v>
      </c>
      <c r="J75" s="22">
        <f>'Raw Data'!H72</f>
        <v>0.17</v>
      </c>
      <c r="K75" s="44">
        <f>'Raw Data'!C72</f>
        <v>3.0000000000000001E-3</v>
      </c>
      <c r="L75" s="22">
        <f>'Raw Data'!D72</f>
        <v>3.0000000000000001E-3</v>
      </c>
    </row>
    <row r="76" spans="2:12" x14ac:dyDescent="0.3">
      <c r="B76" s="25">
        <f t="shared" si="0"/>
        <v>63</v>
      </c>
      <c r="C76" s="90">
        <f>(($I76*$K76*100000)*$I$3/'Fatality Rate'!$D$200)*($C$6/$I$6)*$C$7</f>
        <v>56.280615611846819</v>
      </c>
      <c r="D76" s="9">
        <f>(($J76*$L76*100000)*$I$3/'Fatality Rate'!$D$200)*($C$6/$I$6)*$C$8</f>
        <v>63.109727347464222</v>
      </c>
      <c r="E76" s="26">
        <f>($C76*IF($C$5="Canada",Popn!$T69/Popn!$V69,Popn!$O69/Popn!$Q69)+($D76*IF($C$5="Canada",Popn!$U69/Popn!$V69,Popn!$P69/Popn!$Q69)))</f>
        <v>59.595336585078215</v>
      </c>
      <c r="H76" s="19">
        <f>(($I76*$K76*IF($C$5="Canada",Popn!$T69,Popn!$O69)+($J76*$L76*IF($C$5="Canada",Popn!$U69,Popn!$P69))*$I$3/'Fatality Rate'!$D$200))*($C$6/$I$6)</f>
        <v>348.65355272901706</v>
      </c>
      <c r="I76" s="44">
        <f>'Raw Data'!G73</f>
        <v>0.14000000000000001</v>
      </c>
      <c r="J76" s="22">
        <f>'Raw Data'!H73</f>
        <v>0.17</v>
      </c>
      <c r="K76" s="44">
        <f>'Raw Data'!C73</f>
        <v>3.0000000000000001E-3</v>
      </c>
      <c r="L76" s="22">
        <f>'Raw Data'!D73</f>
        <v>3.0000000000000001E-3</v>
      </c>
    </row>
    <row r="77" spans="2:12" x14ac:dyDescent="0.3">
      <c r="B77" s="25">
        <f t="shared" si="0"/>
        <v>64</v>
      </c>
      <c r="C77" s="90">
        <f>(($I77*$K77*100000)*$I$3/'Fatality Rate'!$D$200)*($C$6/$I$6)*$C$7</f>
        <v>56.280615611846819</v>
      </c>
      <c r="D77" s="9">
        <f>(($J77*$L77*100000)*$I$3/'Fatality Rate'!$D$200)*($C$6/$I$6)*$C$8</f>
        <v>63.109727347464222</v>
      </c>
      <c r="E77" s="26">
        <f>($C77*IF($C$5="Canada",Popn!$T70/Popn!$V70,Popn!$O70/Popn!$Q70)+($D77*IF($C$5="Canada",Popn!$U70/Popn!$V70,Popn!$P70/Popn!$Q70)))</f>
        <v>59.599307521812818</v>
      </c>
      <c r="H77" s="19">
        <f>(($I77*$K77*IF($C$5="Canada",Popn!$T70,Popn!$O70)+($J77*$L77*IF($C$5="Canada",Popn!$U70,Popn!$P70))*$I$3/'Fatality Rate'!$D$200))*($C$6/$I$6)</f>
        <v>335.1549628415753</v>
      </c>
      <c r="I77" s="44">
        <f>'Raw Data'!G74</f>
        <v>0.14000000000000001</v>
      </c>
      <c r="J77" s="22">
        <f>'Raw Data'!H74</f>
        <v>0.17</v>
      </c>
      <c r="K77" s="44">
        <f>'Raw Data'!C74</f>
        <v>3.0000000000000001E-3</v>
      </c>
      <c r="L77" s="22">
        <f>'Raw Data'!D74</f>
        <v>3.0000000000000001E-3</v>
      </c>
    </row>
    <row r="78" spans="2:12" x14ac:dyDescent="0.3">
      <c r="B78" s="25">
        <f t="shared" si="0"/>
        <v>65</v>
      </c>
      <c r="C78" s="90">
        <f>(($I78*$K78*100000)*$I$3/'Fatality Rate'!$D$200)*($C$6/$I$6)*$C$7</f>
        <v>78.390857459358045</v>
      </c>
      <c r="D78" s="9">
        <f>(($J78*$L78*100000)*$I$3/'Fatality Rate'!$D$200)*($C$6/$I$6)*$C$8</f>
        <v>119.78473739675557</v>
      </c>
      <c r="E78" s="26">
        <f>($C78*IF($C$5="Canada",Popn!$T71/Popn!$V71,Popn!$O71/Popn!$Q71)+($D78*IF($C$5="Canada",Popn!$U71/Popn!$V71,Popn!$P71/Popn!$Q71)))</f>
        <v>98.504916019953953</v>
      </c>
      <c r="H78" s="19">
        <f>(($I78*$K78*IF($C$5="Canada",Popn!$T71,Popn!$O71)+($J78*$L78*IF($C$5="Canada",Popn!$U71,Popn!$P71))*$I$3/'Fatality Rate'!$D$200))*($C$6/$I$6)</f>
        <v>557.41870071851361</v>
      </c>
      <c r="I78" s="44">
        <f>'Raw Data'!G75</f>
        <v>0.19500000000000001</v>
      </c>
      <c r="J78" s="22">
        <f>'Raw Data'!H75</f>
        <v>0.24199999999999999</v>
      </c>
      <c r="K78" s="44">
        <f>'Raw Data'!C75</f>
        <v>3.0000000000000001E-3</v>
      </c>
      <c r="L78" s="22">
        <f>'Raw Data'!D75</f>
        <v>4.0000000000000001E-3</v>
      </c>
    </row>
    <row r="79" spans="2:12" x14ac:dyDescent="0.3">
      <c r="B79" s="25">
        <f t="shared" ref="B79:B112" si="1">B78+1</f>
        <v>66</v>
      </c>
      <c r="C79" s="90">
        <f>(($I79*$K79*100000)*$I$3/'Fatality Rate'!$D$200)*($C$6/$I$6)*$C$7</f>
        <v>78.390857459358045</v>
      </c>
      <c r="D79" s="9">
        <f>(($J79*$L79*100000)*$I$3/'Fatality Rate'!$D$200)*($C$6/$I$6)*$C$8</f>
        <v>119.78473739675557</v>
      </c>
      <c r="E79" s="26">
        <f>($C79*IF($C$5="Canada",Popn!$T72/Popn!$V72,Popn!$O72/Popn!$Q72)+($D79*IF($C$5="Canada",Popn!$U72/Popn!$V72,Popn!$P72/Popn!$Q72)))</f>
        <v>98.429868776477377</v>
      </c>
      <c r="H79" s="19">
        <f>(($I79*$K79*IF($C$5="Canada",Popn!$T72,Popn!$O72)+($J79*$L79*IF($C$5="Canada",Popn!$U72,Popn!$P72))*$I$3/'Fatality Rate'!$D$200))*($C$6/$I$6)</f>
        <v>540.7636944214812</v>
      </c>
      <c r="I79" s="44">
        <f>'Raw Data'!G76</f>
        <v>0.19500000000000001</v>
      </c>
      <c r="J79" s="22">
        <f>'Raw Data'!H76</f>
        <v>0.24199999999999999</v>
      </c>
      <c r="K79" s="44">
        <f>'Raw Data'!C76</f>
        <v>3.0000000000000001E-3</v>
      </c>
      <c r="L79" s="22">
        <f>'Raw Data'!D76</f>
        <v>4.0000000000000001E-3</v>
      </c>
    </row>
    <row r="80" spans="2:12" x14ac:dyDescent="0.3">
      <c r="B80" s="25">
        <f t="shared" si="1"/>
        <v>67</v>
      </c>
      <c r="C80" s="90">
        <f>(($I80*$K80*100000)*$I$3/'Fatality Rate'!$D$200)*($C$6/$I$6)*$C$7</f>
        <v>78.390857459358045</v>
      </c>
      <c r="D80" s="9">
        <f>(($J80*$L80*100000)*$I$3/'Fatality Rate'!$D$200)*($C$6/$I$6)*$C$8</f>
        <v>119.78473739675557</v>
      </c>
      <c r="E80" s="26">
        <f>($C80*IF($C$5="Canada",Popn!$T73/Popn!$V73,Popn!$O73/Popn!$Q73)+($D80*IF($C$5="Canada",Popn!$U73/Popn!$V73,Popn!$P73/Popn!$Q73)))</f>
        <v>98.369868014785851</v>
      </c>
      <c r="H80" s="19">
        <f>(($I80*$K80*IF($C$5="Canada",Popn!$T73,Popn!$O73)+($J80*$L80*IF($C$5="Canada",Popn!$U73,Popn!$P73))*$I$3/'Fatality Rate'!$D$200))*($C$6/$I$6)</f>
        <v>527.12028266281322</v>
      </c>
      <c r="I80" s="44">
        <f>'Raw Data'!G77</f>
        <v>0.19500000000000001</v>
      </c>
      <c r="J80" s="22">
        <f>'Raw Data'!H77</f>
        <v>0.24199999999999999</v>
      </c>
      <c r="K80" s="44">
        <f>'Raw Data'!C77</f>
        <v>3.0000000000000001E-3</v>
      </c>
      <c r="L80" s="22">
        <f>'Raw Data'!D77</f>
        <v>4.0000000000000001E-3</v>
      </c>
    </row>
    <row r="81" spans="2:12" x14ac:dyDescent="0.3">
      <c r="B81" s="25">
        <f t="shared" si="1"/>
        <v>68</v>
      </c>
      <c r="C81" s="90">
        <f>(($I81*$K81*100000)*$I$3/'Fatality Rate'!$D$200)*($C$6/$I$6)*$C$7</f>
        <v>78.390857459358045</v>
      </c>
      <c r="D81" s="9">
        <f>(($J81*$L81*100000)*$I$3/'Fatality Rate'!$D$200)*($C$6/$I$6)*$C$8</f>
        <v>119.78473739675557</v>
      </c>
      <c r="E81" s="26">
        <f>($C81*IF($C$5="Canada",Popn!$T74/Popn!$V74,Popn!$O74/Popn!$Q74)+($D81*IF($C$5="Canada",Popn!$U74/Popn!$V74,Popn!$P74/Popn!$Q74)))</f>
        <v>98.337639690984105</v>
      </c>
      <c r="H81" s="19">
        <f>(($I81*$K81*IF($C$5="Canada",Popn!$T74,Popn!$O74)+($J81*$L81*IF($C$5="Canada",Popn!$U74,Popn!$P74))*$I$3/'Fatality Rate'!$D$200))*($C$6/$I$6)</f>
        <v>523.71218914187455</v>
      </c>
      <c r="I81" s="44">
        <f>'Raw Data'!G78</f>
        <v>0.19500000000000001</v>
      </c>
      <c r="J81" s="22">
        <f>'Raw Data'!H78</f>
        <v>0.24199999999999999</v>
      </c>
      <c r="K81" s="44">
        <f>'Raw Data'!C78</f>
        <v>3.0000000000000001E-3</v>
      </c>
      <c r="L81" s="22">
        <f>'Raw Data'!D78</f>
        <v>4.0000000000000001E-3</v>
      </c>
    </row>
    <row r="82" spans="2:12" x14ac:dyDescent="0.3">
      <c r="B82" s="25">
        <f t="shared" si="1"/>
        <v>69</v>
      </c>
      <c r="C82" s="90">
        <f>(($I82*$K82*100000)*$I$3/'Fatality Rate'!$D$200)*($C$6/$I$6)*$C$7</f>
        <v>78.390857459358045</v>
      </c>
      <c r="D82" s="9">
        <f>(($J82*$L82*100000)*$I$3/'Fatality Rate'!$D$200)*($C$6/$I$6)*$C$8</f>
        <v>119.78473739675557</v>
      </c>
      <c r="E82" s="26">
        <f>($C82*IF($C$5="Canada",Popn!$T75/Popn!$V75,Popn!$O75/Popn!$Q75)+($D82*IF($C$5="Canada",Popn!$U75/Popn!$V75,Popn!$P75/Popn!$Q75)))</f>
        <v>98.308113548592118</v>
      </c>
      <c r="H82" s="19">
        <f>(($I82*$K82*IF($C$5="Canada",Popn!$T75,Popn!$O75)+($J82*$L82*IF($C$5="Canada",Popn!$U75,Popn!$P75))*$I$3/'Fatality Rate'!$D$200))*($C$6/$I$6)</f>
        <v>515.76900494399865</v>
      </c>
      <c r="I82" s="44">
        <f>'Raw Data'!G79</f>
        <v>0.19500000000000001</v>
      </c>
      <c r="J82" s="22">
        <f>'Raw Data'!H79</f>
        <v>0.24199999999999999</v>
      </c>
      <c r="K82" s="44">
        <f>'Raw Data'!C79</f>
        <v>3.0000000000000001E-3</v>
      </c>
      <c r="L82" s="22">
        <f>'Raw Data'!D79</f>
        <v>4.0000000000000001E-3</v>
      </c>
    </row>
    <row r="83" spans="2:12" x14ac:dyDescent="0.3">
      <c r="B83" s="25">
        <f t="shared" si="1"/>
        <v>70</v>
      </c>
      <c r="C83" s="90">
        <f>(($I83*$K83*100000)*$I$3/'Fatality Rate'!$D$200)*($C$6/$I$6)*$C$7</f>
        <v>86.4309454039076</v>
      </c>
      <c r="D83" s="9">
        <f>(($J83*$L83*100000)*$I$3/'Fatality Rate'!$D$200)*($C$6/$I$6)*$C$8</f>
        <v>130.1792807245732</v>
      </c>
      <c r="E83" s="26">
        <f>($C83*IF($C$5="Canada",Popn!$T76/Popn!$V76,Popn!$O76/Popn!$Q76)+($D83*IF($C$5="Canada",Popn!$U76/Popn!$V76,Popn!$P76/Popn!$Q76)))</f>
        <v>107.4283237406505</v>
      </c>
      <c r="H83" s="19">
        <f>(($I83*$K83*IF($C$5="Canada",Popn!$T76,Popn!$O76)+($J83*$L83*IF($C$5="Canada",Popn!$U76,Popn!$P76))*$I$3/'Fatality Rate'!$D$200))*($C$6/$I$6)</f>
        <v>466.17545786262139</v>
      </c>
      <c r="I83" s="44">
        <f>'Raw Data'!G80</f>
        <v>0.215</v>
      </c>
      <c r="J83" s="22">
        <f>'Raw Data'!H80</f>
        <v>0.26300000000000001</v>
      </c>
      <c r="K83" s="44">
        <f>'Raw Data'!C80</f>
        <v>3.0000000000000001E-3</v>
      </c>
      <c r="L83" s="22">
        <f>'Raw Data'!D80</f>
        <v>4.0000000000000001E-3</v>
      </c>
    </row>
    <row r="84" spans="2:12" x14ac:dyDescent="0.3">
      <c r="B84" s="25">
        <f t="shared" si="1"/>
        <v>71</v>
      </c>
      <c r="C84" s="90">
        <f>(($I84*$K84*100000)*$I$3/'Fatality Rate'!$D$200)*($C$6/$I$6)*$C$7</f>
        <v>86.4309454039076</v>
      </c>
      <c r="D84" s="9">
        <f>(($J84*$L84*100000)*$I$3/'Fatality Rate'!$D$200)*($C$6/$I$6)*$C$8</f>
        <v>130.1792807245732</v>
      </c>
      <c r="E84" s="26">
        <f>($C84*IF($C$5="Canada",Popn!$T77/Popn!$V77,Popn!$O77/Popn!$Q77)+($D84*IF($C$5="Canada",Popn!$U77/Popn!$V77,Popn!$P77/Popn!$Q77)))</f>
        <v>107.41882421071443</v>
      </c>
      <c r="H84" s="19">
        <f>(($I84*$K84*IF($C$5="Canada",Popn!$T77,Popn!$O77)+($J84*$L84*IF($C$5="Canada",Popn!$U77,Popn!$P77))*$I$3/'Fatality Rate'!$D$200))*($C$6/$I$6)</f>
        <v>437.6826949734799</v>
      </c>
      <c r="I84" s="44">
        <f>'Raw Data'!G81</f>
        <v>0.215</v>
      </c>
      <c r="J84" s="22">
        <f>'Raw Data'!H81</f>
        <v>0.26300000000000001</v>
      </c>
      <c r="K84" s="44">
        <f>'Raw Data'!C81</f>
        <v>3.0000000000000001E-3</v>
      </c>
      <c r="L84" s="22">
        <f>'Raw Data'!D81</f>
        <v>4.0000000000000001E-3</v>
      </c>
    </row>
    <row r="85" spans="2:12" x14ac:dyDescent="0.3">
      <c r="B85" s="25">
        <f t="shared" si="1"/>
        <v>72</v>
      </c>
      <c r="C85" s="90">
        <f>(($I85*$K85*100000)*$I$3/'Fatality Rate'!$D$200)*($C$6/$I$6)*$C$7</f>
        <v>86.4309454039076</v>
      </c>
      <c r="D85" s="9">
        <f>(($J85*$L85*100000)*$I$3/'Fatality Rate'!$D$200)*($C$6/$I$6)*$C$8</f>
        <v>130.1792807245732</v>
      </c>
      <c r="E85" s="26">
        <f>($C85*IF($C$5="Canada",Popn!$T78/Popn!$V78,Popn!$O78/Popn!$Q78)+($D85*IF($C$5="Canada",Popn!$U78/Popn!$V78,Popn!$P78/Popn!$Q78)))</f>
        <v>107.33656296227159</v>
      </c>
      <c r="H85" s="19">
        <f>(($I85*$K85*IF($C$5="Canada",Popn!$T78,Popn!$O78)+($J85*$L85*IF($C$5="Canada",Popn!$U78,Popn!$P78))*$I$3/'Fatality Rate'!$D$200))*($C$6/$I$6)</f>
        <v>422.3153414995744</v>
      </c>
      <c r="I85" s="44">
        <f>'Raw Data'!G82</f>
        <v>0.215</v>
      </c>
      <c r="J85" s="22">
        <f>'Raw Data'!H82</f>
        <v>0.26300000000000001</v>
      </c>
      <c r="K85" s="44">
        <f>'Raw Data'!C82</f>
        <v>3.0000000000000001E-3</v>
      </c>
      <c r="L85" s="22">
        <f>'Raw Data'!D82</f>
        <v>4.0000000000000001E-3</v>
      </c>
    </row>
    <row r="86" spans="2:12" x14ac:dyDescent="0.3">
      <c r="B86" s="25">
        <f t="shared" si="1"/>
        <v>73</v>
      </c>
      <c r="C86" s="90">
        <f>(($I86*$K86*100000)*$I$3/'Fatality Rate'!$D$200)*($C$6/$I$6)*$C$7</f>
        <v>86.4309454039076</v>
      </c>
      <c r="D86" s="9">
        <f>(($J86*$L86*100000)*$I$3/'Fatality Rate'!$D$200)*($C$6/$I$6)*$C$8</f>
        <v>130.1792807245732</v>
      </c>
      <c r="E86" s="26">
        <f>($C86*IF($C$5="Canada",Popn!$T79/Popn!$V79,Popn!$O79/Popn!$Q79)+($D86*IF($C$5="Canada",Popn!$U79/Popn!$V79,Popn!$P79/Popn!$Q79)))</f>
        <v>107.26498229262015</v>
      </c>
      <c r="H86" s="19">
        <f>(($I86*$K86*IF($C$5="Canada",Popn!$T79,Popn!$O79)+($J86*$L86*IF($C$5="Canada",Popn!$U79,Popn!$P79))*$I$3/'Fatality Rate'!$D$200))*($C$6/$I$6)</f>
        <v>398.30327129550051</v>
      </c>
      <c r="I86" s="44">
        <f>'Raw Data'!G83</f>
        <v>0.215</v>
      </c>
      <c r="J86" s="22">
        <f>'Raw Data'!H83</f>
        <v>0.26300000000000001</v>
      </c>
      <c r="K86" s="44">
        <f>'Raw Data'!C83</f>
        <v>3.0000000000000001E-3</v>
      </c>
      <c r="L86" s="22">
        <f>'Raw Data'!D83</f>
        <v>4.0000000000000001E-3</v>
      </c>
    </row>
    <row r="87" spans="2:12" x14ac:dyDescent="0.3">
      <c r="B87" s="25">
        <f t="shared" si="1"/>
        <v>74</v>
      </c>
      <c r="C87" s="90">
        <f>(($I87*$K87*100000)*$I$3/'Fatality Rate'!$D$200)*($C$6/$I$6)*$C$7</f>
        <v>86.4309454039076</v>
      </c>
      <c r="D87" s="9">
        <f>(($J87*$L87*100000)*$I$3/'Fatality Rate'!$D$200)*($C$6/$I$6)*$C$8</f>
        <v>130.1792807245732</v>
      </c>
      <c r="E87" s="26">
        <f>($C87*IF($C$5="Canada",Popn!$T80/Popn!$V80,Popn!$O80/Popn!$Q80)+($D87*IF($C$5="Canada",Popn!$U80/Popn!$V80,Popn!$P80/Popn!$Q80)))</f>
        <v>107.02146445600926</v>
      </c>
      <c r="H87" s="19">
        <f>(($I87*$K87*IF($C$5="Canada",Popn!$T80,Popn!$O80)+($J87*$L87*IF($C$5="Canada",Popn!$U80,Popn!$P80))*$I$3/'Fatality Rate'!$D$200))*($C$6/$I$6)</f>
        <v>361.53656209893273</v>
      </c>
      <c r="I87" s="44">
        <f>'Raw Data'!G84</f>
        <v>0.215</v>
      </c>
      <c r="J87" s="22">
        <f>'Raw Data'!H84</f>
        <v>0.26300000000000001</v>
      </c>
      <c r="K87" s="44">
        <f>'Raw Data'!C84</f>
        <v>3.0000000000000001E-3</v>
      </c>
      <c r="L87" s="22">
        <f>'Raw Data'!D84</f>
        <v>4.0000000000000001E-3</v>
      </c>
    </row>
    <row r="88" spans="2:12" x14ac:dyDescent="0.3">
      <c r="B88" s="25">
        <f t="shared" si="1"/>
        <v>75</v>
      </c>
      <c r="C88" s="90">
        <f>(($I88*$K88*100000)*$I$3/'Fatality Rate'!$D$200)*($C$6/$I$6)*$C$7</f>
        <v>150.61764749456148</v>
      </c>
      <c r="D88" s="9">
        <f>(($J88*$L88*100000)*$I$3/'Fatality Rate'!$D$200)*($C$6/$I$6)*$C$8</f>
        <v>219.77034464528711</v>
      </c>
      <c r="E88" s="26">
        <f>($C88*IF($C$5="Canada",Popn!$T81/Popn!$V81,Popn!$O81/Popn!$Q81)+($D88*IF($C$5="Canada",Popn!$U81/Popn!$V81,Popn!$P81/Popn!$Q81)))</f>
        <v>182.76499354629829</v>
      </c>
      <c r="H88" s="19">
        <f>(($I88*$K88*IF($C$5="Canada",Popn!$T81,Popn!$O81)+($J88*$L88*IF($C$5="Canada",Popn!$U81,Popn!$P81))*$I$3/'Fatality Rate'!$D$200))*($C$6/$I$6)</f>
        <v>580.73085325977456</v>
      </c>
      <c r="I88" s="44">
        <f>'Raw Data'!G85</f>
        <v>0.28100000000000003</v>
      </c>
      <c r="J88" s="22">
        <f>'Raw Data'!H85</f>
        <v>0.29599999999999999</v>
      </c>
      <c r="K88" s="44">
        <f>'Raw Data'!C85</f>
        <v>4.0000000000000001E-3</v>
      </c>
      <c r="L88" s="22">
        <f>'Raw Data'!D85</f>
        <v>6.0000000000000001E-3</v>
      </c>
    </row>
    <row r="89" spans="2:12" x14ac:dyDescent="0.3">
      <c r="B89" s="25">
        <f t="shared" si="1"/>
        <v>76</v>
      </c>
      <c r="C89" s="90">
        <f>(($I89*$K89*100000)*$I$3/'Fatality Rate'!$D$200)*($C$6/$I$6)*$C$7</f>
        <v>150.61764749456148</v>
      </c>
      <c r="D89" s="9">
        <f>(($J89*$L89*100000)*$I$3/'Fatality Rate'!$D$200)*($C$6/$I$6)*$C$8</f>
        <v>219.77034464528711</v>
      </c>
      <c r="E89" s="26">
        <f>($C89*IF($C$5="Canada",Popn!$T82/Popn!$V82,Popn!$O82/Popn!$Q82)+($D89*IF($C$5="Canada",Popn!$U82/Popn!$V82,Popn!$P82/Popn!$Q82)))</f>
        <v>182.64096984397483</v>
      </c>
      <c r="H89" s="19">
        <f>(($I89*$K89*IF($C$5="Canada",Popn!$T82,Popn!$O82)+($J89*$L89*IF($C$5="Canada",Popn!$U82,Popn!$P82))*$I$3/'Fatality Rate'!$D$200))*($C$6/$I$6)</f>
        <v>533.13943801057064</v>
      </c>
      <c r="I89" s="44">
        <f>'Raw Data'!G86</f>
        <v>0.28100000000000003</v>
      </c>
      <c r="J89" s="22">
        <f>'Raw Data'!H86</f>
        <v>0.29599999999999999</v>
      </c>
      <c r="K89" s="44">
        <f>'Raw Data'!C86</f>
        <v>4.0000000000000001E-3</v>
      </c>
      <c r="L89" s="22">
        <f>'Raw Data'!D86</f>
        <v>6.0000000000000001E-3</v>
      </c>
    </row>
    <row r="90" spans="2:12" x14ac:dyDescent="0.3">
      <c r="B90" s="25">
        <f t="shared" si="1"/>
        <v>77</v>
      </c>
      <c r="C90" s="90">
        <f>(($I90*$K90*100000)*$I$3/'Fatality Rate'!$D$200)*($C$6/$I$6)*$C$7</f>
        <v>150.61764749456148</v>
      </c>
      <c r="D90" s="9">
        <f>(($J90*$L90*100000)*$I$3/'Fatality Rate'!$D$200)*($C$6/$I$6)*$C$8</f>
        <v>219.77034464528711</v>
      </c>
      <c r="E90" s="26">
        <f>($C90*IF($C$5="Canada",Popn!$T83/Popn!$V83,Popn!$O83/Popn!$Q83)+($D90*IF($C$5="Canada",Popn!$U83/Popn!$V83,Popn!$P83/Popn!$Q83)))</f>
        <v>182.40282181314262</v>
      </c>
      <c r="H90" s="19">
        <f>(($I90*$K90*IF($C$5="Canada",Popn!$T83,Popn!$O83)+($J90*$L90*IF($C$5="Canada",Popn!$U83,Popn!$P83))*$I$3/'Fatality Rate'!$D$200))*($C$6/$I$6)</f>
        <v>504.59129003316184</v>
      </c>
      <c r="I90" s="44">
        <f>'Raw Data'!G87</f>
        <v>0.28100000000000003</v>
      </c>
      <c r="J90" s="22">
        <f>'Raw Data'!H87</f>
        <v>0.29599999999999999</v>
      </c>
      <c r="K90" s="44">
        <f>'Raw Data'!C87</f>
        <v>4.0000000000000001E-3</v>
      </c>
      <c r="L90" s="22">
        <f>'Raw Data'!D87</f>
        <v>6.0000000000000001E-3</v>
      </c>
    </row>
    <row r="91" spans="2:12" x14ac:dyDescent="0.3">
      <c r="B91" s="25">
        <f t="shared" si="1"/>
        <v>78</v>
      </c>
      <c r="C91" s="90">
        <f>(($I91*$K91*100000)*$I$3/'Fatality Rate'!$D$200)*($C$6/$I$6)*$C$7</f>
        <v>150.61764749456148</v>
      </c>
      <c r="D91" s="9">
        <f>(($J91*$L91*100000)*$I$3/'Fatality Rate'!$D$200)*($C$6/$I$6)*$C$8</f>
        <v>219.77034464528711</v>
      </c>
      <c r="E91" s="26">
        <f>($C91*IF($C$5="Canada",Popn!$T84/Popn!$V84,Popn!$O84/Popn!$Q84)+($D91*IF($C$5="Canada",Popn!$U84/Popn!$V84,Popn!$P84/Popn!$Q84)))</f>
        <v>182.15104575827786</v>
      </c>
      <c r="H91" s="19">
        <f>(($I91*$K91*IF($C$5="Canada",Popn!$T84,Popn!$O84)+($J91*$L91*IF($C$5="Canada",Popn!$U84,Popn!$P84))*$I$3/'Fatality Rate'!$D$200))*($C$6/$I$6)</f>
        <v>470.93792984621797</v>
      </c>
      <c r="I91" s="44">
        <f>'Raw Data'!G88</f>
        <v>0.28100000000000003</v>
      </c>
      <c r="J91" s="22">
        <f>'Raw Data'!H88</f>
        <v>0.29599999999999999</v>
      </c>
      <c r="K91" s="44">
        <f>'Raw Data'!C88</f>
        <v>4.0000000000000001E-3</v>
      </c>
      <c r="L91" s="22">
        <f>'Raw Data'!D88</f>
        <v>6.0000000000000001E-3</v>
      </c>
    </row>
    <row r="92" spans="2:12" x14ac:dyDescent="0.3">
      <c r="B92" s="25">
        <f t="shared" si="1"/>
        <v>79</v>
      </c>
      <c r="C92" s="90">
        <f>(($I92*$K92*100000)*$I$3/'Fatality Rate'!$D$200)*($C$6/$I$6)*$C$7</f>
        <v>150.61764749456148</v>
      </c>
      <c r="D92" s="9">
        <f>(($J92*$L92*100000)*$I$3/'Fatality Rate'!$D$200)*($C$6/$I$6)*$C$8</f>
        <v>219.77034464528711</v>
      </c>
      <c r="E92" s="26">
        <f>($C92*IF($C$5="Canada",Popn!$T85/Popn!$V85,Popn!$O85/Popn!$Q85)+($D92*IF($C$5="Canada",Popn!$U85/Popn!$V85,Popn!$P85/Popn!$Q85)))</f>
        <v>181.85569077149444</v>
      </c>
      <c r="H92" s="19">
        <f>(($I92*$K92*IF($C$5="Canada",Popn!$T85,Popn!$O85)+($J92*$L92*IF($C$5="Canada",Popn!$U85,Popn!$P85))*$I$3/'Fatality Rate'!$D$200))*($C$6/$I$6)</f>
        <v>436.01208691652465</v>
      </c>
      <c r="I92" s="44">
        <f>'Raw Data'!G89</f>
        <v>0.28100000000000003</v>
      </c>
      <c r="J92" s="22">
        <f>'Raw Data'!H89</f>
        <v>0.29599999999999999</v>
      </c>
      <c r="K92" s="44">
        <f>'Raw Data'!C89</f>
        <v>4.0000000000000001E-3</v>
      </c>
      <c r="L92" s="22">
        <f>'Raw Data'!D89</f>
        <v>6.0000000000000001E-3</v>
      </c>
    </row>
    <row r="93" spans="2:12" x14ac:dyDescent="0.3">
      <c r="B93" s="25">
        <f t="shared" si="1"/>
        <v>80</v>
      </c>
      <c r="C93" s="90">
        <f>(($I93*$K93*100000)*$I$3/'Fatality Rate'!$D$200)*($C$6/$I$6)*$C$7</f>
        <v>198.32216929888875</v>
      </c>
      <c r="D93" s="9">
        <f>(($J93*$L93*100000)*$I$3/'Fatality Rate'!$D$200)*($C$6/$I$6)*$C$8</f>
        <v>255.53252347551683</v>
      </c>
      <c r="E93" s="26">
        <f>($C93*IF($C$5="Canada",Popn!$T86/Popn!$V86,Popn!$O86/Popn!$Q86)+($D93*IF($C$5="Canada",Popn!$U86/Popn!$V86,Popn!$P86/Popn!$Q86)))</f>
        <v>223.92612556405686</v>
      </c>
      <c r="H93" s="19">
        <f>(($I93*$K93*IF($C$5="Canada",Popn!$T86,Popn!$O86)+($J93*$L93*IF($C$5="Canada",Popn!$U86,Popn!$P86))*$I$3/'Fatality Rate'!$D$200))*($C$6/$I$6)</f>
        <v>510.78590621306114</v>
      </c>
      <c r="I93" s="44">
        <f>'Raw Data'!G90</f>
        <v>0.37</v>
      </c>
      <c r="J93" s="22">
        <f>'Raw Data'!H90</f>
        <v>0.29499999999999998</v>
      </c>
      <c r="K93" s="44">
        <f>'Raw Data'!C90</f>
        <v>4.0000000000000001E-3</v>
      </c>
      <c r="L93" s="22">
        <f>'Raw Data'!D90</f>
        <v>7.0000000000000001E-3</v>
      </c>
    </row>
    <row r="94" spans="2:12" x14ac:dyDescent="0.3">
      <c r="B94" s="25">
        <f t="shared" si="1"/>
        <v>81</v>
      </c>
      <c r="C94" s="90">
        <f>(($I94*$K94*100000)*$I$3/'Fatality Rate'!$D$200)*($C$6/$I$6)*$C$7</f>
        <v>198.32216929888875</v>
      </c>
      <c r="D94" s="9">
        <f>(($J94*$L94*100000)*$I$3/'Fatality Rate'!$D$200)*($C$6/$I$6)*$C$8</f>
        <v>255.53252347551683</v>
      </c>
      <c r="E94" s="26">
        <f>($C94*IF($C$5="Canada",Popn!$T87/Popn!$V87,Popn!$O87/Popn!$Q87)+($D94*IF($C$5="Canada",Popn!$U87/Popn!$V87,Popn!$P87/Popn!$Q87)))</f>
        <v>223.42655468105596</v>
      </c>
      <c r="H94" s="19">
        <f>(($I94*$K94*IF($C$5="Canada",Popn!$T87,Popn!$O87)+($J94*$L94*IF($C$5="Canada",Popn!$U87,Popn!$P87))*$I$3/'Fatality Rate'!$D$200))*($C$6/$I$6)</f>
        <v>469.10080189666189</v>
      </c>
      <c r="I94" s="44">
        <f>'Raw Data'!G91</f>
        <v>0.37</v>
      </c>
      <c r="J94" s="22">
        <f>'Raw Data'!H91</f>
        <v>0.29499999999999998</v>
      </c>
      <c r="K94" s="44">
        <f>'Raw Data'!C91</f>
        <v>4.0000000000000001E-3</v>
      </c>
      <c r="L94" s="22">
        <f>'Raw Data'!D91</f>
        <v>7.0000000000000001E-3</v>
      </c>
    </row>
    <row r="95" spans="2:12" x14ac:dyDescent="0.3">
      <c r="B95" s="25">
        <f t="shared" si="1"/>
        <v>82</v>
      </c>
      <c r="C95" s="90">
        <f>(($I95*$K95*100000)*$I$3/'Fatality Rate'!$D$200)*($C$6/$I$6)*$C$7</f>
        <v>198.32216929888875</v>
      </c>
      <c r="D95" s="9">
        <f>(($J95*$L95*100000)*$I$3/'Fatality Rate'!$D$200)*($C$6/$I$6)*$C$8</f>
        <v>255.53252347551683</v>
      </c>
      <c r="E95" s="26">
        <f>($C95*IF($C$5="Canada",Popn!$T88/Popn!$V88,Popn!$O88/Popn!$Q88)+($D95*IF($C$5="Canada",Popn!$U88/Popn!$V88,Popn!$P88/Popn!$Q88)))</f>
        <v>223.19851618762624</v>
      </c>
      <c r="H95" s="19">
        <f>(($I95*$K95*IF($C$5="Canada",Popn!$T88,Popn!$O88)+($J95*$L95*IF($C$5="Canada",Popn!$U88,Popn!$P88))*$I$3/'Fatality Rate'!$D$200))*($C$6/$I$6)</f>
        <v>435.85674406488164</v>
      </c>
      <c r="I95" s="44">
        <f>'Raw Data'!G92</f>
        <v>0.37</v>
      </c>
      <c r="J95" s="22">
        <f>'Raw Data'!H92</f>
        <v>0.29499999999999998</v>
      </c>
      <c r="K95" s="44">
        <f>'Raw Data'!C92</f>
        <v>4.0000000000000001E-3</v>
      </c>
      <c r="L95" s="22">
        <f>'Raw Data'!D92</f>
        <v>7.0000000000000001E-3</v>
      </c>
    </row>
    <row r="96" spans="2:12" x14ac:dyDescent="0.3">
      <c r="B96" s="25">
        <f t="shared" si="1"/>
        <v>83</v>
      </c>
      <c r="C96" s="90">
        <f>(($I96*$K96*100000)*$I$3/'Fatality Rate'!$D$200)*($C$6/$I$6)*$C$7</f>
        <v>198.32216929888875</v>
      </c>
      <c r="D96" s="9">
        <f>(($J96*$L96*100000)*$I$3/'Fatality Rate'!$D$200)*($C$6/$I$6)*$C$8</f>
        <v>255.53252347551683</v>
      </c>
      <c r="E96" s="26">
        <f>($C96*IF($C$5="Canada",Popn!$T89/Popn!$V89,Popn!$O89/Popn!$Q89)+($D96*IF($C$5="Canada",Popn!$U89/Popn!$V89,Popn!$P89/Popn!$Q89)))</f>
        <v>222.82731145876178</v>
      </c>
      <c r="H96" s="19">
        <f>(($I96*$K96*IF($C$5="Canada",Popn!$T89,Popn!$O89)+($J96*$L96*IF($C$5="Canada",Popn!$U89,Popn!$P89))*$I$3/'Fatality Rate'!$D$200))*($C$6/$I$6)</f>
        <v>416.70165399244462</v>
      </c>
      <c r="I96" s="44">
        <f>'Raw Data'!G93</f>
        <v>0.37</v>
      </c>
      <c r="J96" s="22">
        <f>'Raw Data'!H93</f>
        <v>0.29499999999999998</v>
      </c>
      <c r="K96" s="44">
        <f>'Raw Data'!C93</f>
        <v>4.0000000000000001E-3</v>
      </c>
      <c r="L96" s="22">
        <f>'Raw Data'!D93</f>
        <v>7.0000000000000001E-3</v>
      </c>
    </row>
    <row r="97" spans="2:12" x14ac:dyDescent="0.3">
      <c r="B97" s="25">
        <f t="shared" si="1"/>
        <v>84</v>
      </c>
      <c r="C97" s="90">
        <f>(($I97*$K97*100000)*$I$3/'Fatality Rate'!$D$200)*($C$6/$I$6)*$C$7</f>
        <v>198.32216929888875</v>
      </c>
      <c r="D97" s="9">
        <f>(($J97*$L97*100000)*$I$3/'Fatality Rate'!$D$200)*($C$6/$I$6)*$C$8</f>
        <v>255.53252347551683</v>
      </c>
      <c r="E97" s="26">
        <f>($C97*IF($C$5="Canada",Popn!$T90/Popn!$V90,Popn!$O90/Popn!$Q90)+($D97*IF($C$5="Canada",Popn!$U90/Popn!$V90,Popn!$P90/Popn!$Q90)))</f>
        <v>222.29145855873091</v>
      </c>
      <c r="H97" s="19">
        <f>(($I97*$K97*IF($C$5="Canada",Popn!$T90,Popn!$O90)+($J97*$L97*IF($C$5="Canada",Popn!$U90,Popn!$P90))*$I$3/'Fatality Rate'!$D$200))*($C$6/$I$6)</f>
        <v>385.50080775116743</v>
      </c>
      <c r="I97" s="44">
        <f>'Raw Data'!G94</f>
        <v>0.37</v>
      </c>
      <c r="J97" s="22">
        <f>'Raw Data'!H94</f>
        <v>0.29499999999999998</v>
      </c>
      <c r="K97" s="44">
        <f>'Raw Data'!C94</f>
        <v>4.0000000000000001E-3</v>
      </c>
      <c r="L97" s="22">
        <f>'Raw Data'!D94</f>
        <v>7.0000000000000001E-3</v>
      </c>
    </row>
    <row r="98" spans="2:12" x14ac:dyDescent="0.3">
      <c r="B98" s="25">
        <f t="shared" si="1"/>
        <v>85</v>
      </c>
      <c r="C98" s="90">
        <f>(($I98*$K98*100000)*$I$3/'Fatality Rate'!$D$200)*($C$6/$I$6)*$C$7</f>
        <v>348.40381093048035</v>
      </c>
      <c r="D98" s="9">
        <f>(($J98*$L98*100000)*$I$3/'Fatality Rate'!$D$200)*($C$6/$I$6)*$C$8</f>
        <v>398.70498335986207</v>
      </c>
      <c r="E98" s="26">
        <f>($C98*IF($C$5="Canada",Popn!$T91/Popn!$V91,Popn!$O91/Popn!$Q91)+($D98*IF($C$5="Canada",Popn!$U91/Popn!$V91,Popn!$P91/Popn!$Q91)))</f>
        <v>368.86477887335809</v>
      </c>
      <c r="H98" s="19">
        <f>(($I98*$K98*IF($C$5="Canada",Popn!$T91,Popn!$O91)+($J98*$L98*IF($C$5="Canada",Popn!$U91,Popn!$P91))*$I$3/'Fatality Rate'!$D$200))*($C$6/$I$6)</f>
        <v>580.95246824620165</v>
      </c>
      <c r="I98" s="44">
        <f>'Raw Data'!G95</f>
        <v>0.32500000000000001</v>
      </c>
      <c r="J98" s="22">
        <f>'Raw Data'!H95</f>
        <v>0.35799999999999998</v>
      </c>
      <c r="K98" s="44">
        <f>'Raw Data'!C95</f>
        <v>8.0000000000000002E-3</v>
      </c>
      <c r="L98" s="22">
        <f>'Raw Data'!D95</f>
        <v>8.9999999999999993E-3</v>
      </c>
    </row>
    <row r="99" spans="2:12" x14ac:dyDescent="0.3">
      <c r="B99" s="25">
        <f t="shared" si="1"/>
        <v>86</v>
      </c>
      <c r="C99" s="90">
        <f>(($I99*$K99*100000)*$I$3/'Fatality Rate'!$D$200)*($C$6/$I$6)*$C$7</f>
        <v>348.40381093048035</v>
      </c>
      <c r="D99" s="9">
        <f>(($J99*$L99*100000)*$I$3/'Fatality Rate'!$D$200)*($C$6/$I$6)*$C$8</f>
        <v>398.70498335986207</v>
      </c>
      <c r="E99" s="26">
        <f>($C99*IF($C$5="Canada",Popn!$T92/Popn!$V92,Popn!$O92/Popn!$Q92)+($D99*IF($C$5="Canada",Popn!$U92/Popn!$V92,Popn!$P92/Popn!$Q92)))</f>
        <v>368.33048396624076</v>
      </c>
      <c r="H99" s="19">
        <f>(($I99*$K99*IF($C$5="Canada",Popn!$T92,Popn!$O92)+($J99*$L99*IF($C$5="Canada",Popn!$U92,Popn!$P92))*$I$3/'Fatality Rate'!$D$200))*($C$6/$I$6)</f>
        <v>515.4088122342007</v>
      </c>
      <c r="I99" s="44">
        <f>'Raw Data'!G96</f>
        <v>0.32500000000000001</v>
      </c>
      <c r="J99" s="22">
        <f>'Raw Data'!H96</f>
        <v>0.35799999999999998</v>
      </c>
      <c r="K99" s="44">
        <f>'Raw Data'!C96</f>
        <v>8.0000000000000002E-3</v>
      </c>
      <c r="L99" s="22">
        <f>'Raw Data'!D96</f>
        <v>8.9999999999999993E-3</v>
      </c>
    </row>
    <row r="100" spans="2:12" x14ac:dyDescent="0.3">
      <c r="B100" s="25">
        <f t="shared" si="1"/>
        <v>87</v>
      </c>
      <c r="C100" s="90">
        <f>(($I100*$K100*100000)*$I$3/'Fatality Rate'!$D$200)*($C$6/$I$6)*$C$7</f>
        <v>348.40381093048035</v>
      </c>
      <c r="D100" s="9">
        <f>(($J100*$L100*100000)*$I$3/'Fatality Rate'!$D$200)*($C$6/$I$6)*$C$8</f>
        <v>398.70498335986207</v>
      </c>
      <c r="E100" s="26">
        <f>($C100*IF($C$5="Canada",Popn!$T93/Popn!$V93,Popn!$O93/Popn!$Q93)+($D100*IF($C$5="Canada",Popn!$U93/Popn!$V93,Popn!$P93/Popn!$Q93)))</f>
        <v>367.63606365902797</v>
      </c>
      <c r="H100" s="19">
        <f>(($I100*$K100*IF($C$5="Canada",Popn!$T93,Popn!$O93)+($J100*$L100*IF($C$5="Canada",Popn!$U93,Popn!$P93))*$I$3/'Fatality Rate'!$D$200))*($C$6/$I$6)</f>
        <v>445.05977338371218</v>
      </c>
      <c r="I100" s="44">
        <f>'Raw Data'!G97</f>
        <v>0.32500000000000001</v>
      </c>
      <c r="J100" s="22">
        <f>'Raw Data'!H97</f>
        <v>0.35799999999999998</v>
      </c>
      <c r="K100" s="44">
        <f>'Raw Data'!C97</f>
        <v>8.0000000000000002E-3</v>
      </c>
      <c r="L100" s="22">
        <f>'Raw Data'!D97</f>
        <v>8.9999999999999993E-3</v>
      </c>
    </row>
    <row r="101" spans="2:12" x14ac:dyDescent="0.3">
      <c r="B101" s="25">
        <f t="shared" si="1"/>
        <v>88</v>
      </c>
      <c r="C101" s="90">
        <f>(($I101*$K101*100000)*$I$3/'Fatality Rate'!$D$200)*($C$6/$I$6)*$C$7</f>
        <v>348.40381093048035</v>
      </c>
      <c r="D101" s="9">
        <f>(($J101*$L101*100000)*$I$3/'Fatality Rate'!$D$200)*($C$6/$I$6)*$C$8</f>
        <v>398.70498335986207</v>
      </c>
      <c r="E101" s="26">
        <f>($C101*IF($C$5="Canada",Popn!$T94/Popn!$V94,Popn!$O94/Popn!$Q94)+($D101*IF($C$5="Canada",Popn!$U94/Popn!$V94,Popn!$P94/Popn!$Q94)))</f>
        <v>366.89089479633475</v>
      </c>
      <c r="H101" s="19">
        <f>(($I101*$K101*IF($C$5="Canada",Popn!$T94,Popn!$O94)+($J101*$L101*IF($C$5="Canada",Popn!$U94,Popn!$P94))*$I$3/'Fatality Rate'!$D$200))*($C$6/$I$6)</f>
        <v>398.12390413455893</v>
      </c>
      <c r="I101" s="44">
        <f>'Raw Data'!G98</f>
        <v>0.32500000000000001</v>
      </c>
      <c r="J101" s="22">
        <f>'Raw Data'!H98</f>
        <v>0.35799999999999998</v>
      </c>
      <c r="K101" s="44">
        <f>'Raw Data'!C98</f>
        <v>8.0000000000000002E-3</v>
      </c>
      <c r="L101" s="22">
        <f>'Raw Data'!D98</f>
        <v>8.9999999999999993E-3</v>
      </c>
    </row>
    <row r="102" spans="2:12" x14ac:dyDescent="0.3">
      <c r="B102" s="25">
        <f t="shared" si="1"/>
        <v>89</v>
      </c>
      <c r="C102" s="90">
        <f>(($I102*$K102*100000)*$I$3/'Fatality Rate'!$D$200)*($C$6/$I$6)*$C$7</f>
        <v>348.40381093048035</v>
      </c>
      <c r="D102" s="9">
        <f>(($J102*$L102*100000)*$I$3/'Fatality Rate'!$D$200)*($C$6/$I$6)*$C$8</f>
        <v>398.70498335986207</v>
      </c>
      <c r="E102" s="26">
        <f>($C102*IF($C$5="Canada",Popn!$T95/Popn!$V95,Popn!$O95/Popn!$Q95)+($D102*IF($C$5="Canada",Popn!$U95/Popn!$V95,Popn!$P95/Popn!$Q95)))</f>
        <v>366.14620554098116</v>
      </c>
      <c r="H102" s="19">
        <f>(($I102*$K102*IF($C$5="Canada",Popn!$T95,Popn!$O95)+($J102*$L102*IF($C$5="Canada",Popn!$U95,Popn!$P95))*$I$3/'Fatality Rate'!$D$200))*($C$6/$I$6)</f>
        <v>337.97472900585552</v>
      </c>
      <c r="I102" s="44">
        <f>'Raw Data'!G99</f>
        <v>0.32500000000000001</v>
      </c>
      <c r="J102" s="22">
        <f>'Raw Data'!H99</f>
        <v>0.35799999999999998</v>
      </c>
      <c r="K102" s="44">
        <f>'Raw Data'!C99</f>
        <v>8.0000000000000002E-3</v>
      </c>
      <c r="L102" s="22">
        <f>'Raw Data'!D99</f>
        <v>8.9999999999999993E-3</v>
      </c>
    </row>
    <row r="103" spans="2:12" x14ac:dyDescent="0.3">
      <c r="B103" s="25">
        <f t="shared" si="1"/>
        <v>90</v>
      </c>
      <c r="C103" s="90">
        <f>(($I103*$K103*100000)*$I$3/'Fatality Rate'!$D$200)*($C$6/$I$6)*$C$7</f>
        <v>402.40640162470464</v>
      </c>
      <c r="D103" s="9">
        <f>(($J103*$L103*100000)*$I$3/'Fatality Rate'!$D$200)*($C$6/$I$6)*$C$8</f>
        <v>518.61346532004404</v>
      </c>
      <c r="E103" s="26">
        <f>($C103*IF($C$5="Canada",Popn!$T96/Popn!$V96,Popn!$O96/Popn!$Q96)+($D103*IF($C$5="Canada",Popn!$U96/Popn!$V96,Popn!$P96/Popn!$Q96)))</f>
        <v>441.45329306486826</v>
      </c>
      <c r="H103" s="19">
        <f>(($I103*$K103*IF($C$5="Canada",Popn!$T96,Popn!$O96)+($J103*$L103*IF($C$5="Canada",Popn!$U96,Popn!$P96))*$I$3/'Fatality Rate'!$D$200))*($C$6/$I$6)</f>
        <v>356.44165200798983</v>
      </c>
      <c r="I103" s="44">
        <f>'Raw Data'!G100</f>
        <v>0.27300000000000002</v>
      </c>
      <c r="J103" s="22">
        <f>'Raw Data'!H100</f>
        <v>0.38100000000000001</v>
      </c>
      <c r="K103" s="44">
        <f>'Raw Data'!C100</f>
        <v>1.0999999999999999E-2</v>
      </c>
      <c r="L103" s="22">
        <f>'Raw Data'!D100</f>
        <v>1.0999999999999999E-2</v>
      </c>
    </row>
    <row r="104" spans="2:12" x14ac:dyDescent="0.3">
      <c r="B104" s="25">
        <f t="shared" si="1"/>
        <v>91</v>
      </c>
      <c r="C104" s="90">
        <f>(($I104*$K104*100000)*$I$3/'Fatality Rate'!$D$200)*($C$6/$I$6)*$C$7</f>
        <v>402.40640162470464</v>
      </c>
      <c r="D104" s="9">
        <f>(($J104*$L104*100000)*$I$3/'Fatality Rate'!$D$200)*($C$6/$I$6)*$C$8</f>
        <v>518.61346532004404</v>
      </c>
      <c r="E104" s="26">
        <f>($C104*IF($C$5="Canada",Popn!$T97/Popn!$V97,Popn!$O97/Popn!$Q97)+($D104*IF($C$5="Canada",Popn!$U97/Popn!$V97,Popn!$P97/Popn!$Q97)))</f>
        <v>439.2554922782391</v>
      </c>
      <c r="H104" s="19">
        <f>(($I104*$K104*IF($C$5="Canada",Popn!$T97,Popn!$O97)+($J104*$L104*IF($C$5="Canada",Popn!$U97,Popn!$P97))*$I$3/'Fatality Rate'!$D$200))*($C$6/$I$6)</f>
        <v>292.91804641443912</v>
      </c>
      <c r="I104" s="44">
        <f>'Raw Data'!G101</f>
        <v>0.27300000000000002</v>
      </c>
      <c r="J104" s="22">
        <f>'Raw Data'!H101</f>
        <v>0.38100000000000001</v>
      </c>
      <c r="K104" s="44">
        <f>'Raw Data'!C101</f>
        <v>1.0999999999999999E-2</v>
      </c>
      <c r="L104" s="22">
        <f>'Raw Data'!D101</f>
        <v>1.0999999999999999E-2</v>
      </c>
    </row>
    <row r="105" spans="2:12" x14ac:dyDescent="0.3">
      <c r="B105" s="25">
        <f t="shared" si="1"/>
        <v>92</v>
      </c>
      <c r="C105" s="90">
        <f>(($I105*$K105*100000)*$I$3/'Fatality Rate'!$D$200)*($C$6/$I$6)*$C$7</f>
        <v>402.40640162470464</v>
      </c>
      <c r="D105" s="9">
        <f>(($J105*$L105*100000)*$I$3/'Fatality Rate'!$D$200)*($C$6/$I$6)*$C$8</f>
        <v>518.61346532004404</v>
      </c>
      <c r="E105" s="26">
        <f>($C105*IF($C$5="Canada",Popn!$T98/Popn!$V98,Popn!$O98/Popn!$Q98)+($D105*IF($C$5="Canada",Popn!$U98/Popn!$V98,Popn!$P98/Popn!$Q98)))</f>
        <v>437.29244258996835</v>
      </c>
      <c r="H105" s="19">
        <f>(($I105*$K105*IF($C$5="Canada",Popn!$T98,Popn!$O98)+($J105*$L105*IF($C$5="Canada",Popn!$U98,Popn!$P98))*$I$3/'Fatality Rate'!$D$200))*($C$6/$I$6)</f>
        <v>239.30770826082301</v>
      </c>
      <c r="I105" s="44">
        <f>'Raw Data'!G102</f>
        <v>0.27300000000000002</v>
      </c>
      <c r="J105" s="22">
        <f>'Raw Data'!H102</f>
        <v>0.38100000000000001</v>
      </c>
      <c r="K105" s="44">
        <f>'Raw Data'!C102</f>
        <v>1.0999999999999999E-2</v>
      </c>
      <c r="L105" s="22">
        <f>'Raw Data'!D102</f>
        <v>1.0999999999999999E-2</v>
      </c>
    </row>
    <row r="106" spans="2:12" x14ac:dyDescent="0.3">
      <c r="B106" s="25">
        <f t="shared" si="1"/>
        <v>93</v>
      </c>
      <c r="C106" s="90">
        <f>(($I106*$K106*100000)*$I$3/'Fatality Rate'!$D$200)*($C$6/$I$6)*$C$7</f>
        <v>402.40640162470464</v>
      </c>
      <c r="D106" s="9">
        <f>(($J106*$L106*100000)*$I$3/'Fatality Rate'!$D$200)*($C$6/$I$6)*$C$8</f>
        <v>518.61346532004404</v>
      </c>
      <c r="E106" s="26">
        <f>($C106*IF($C$5="Canada",Popn!$T99/Popn!$V99,Popn!$O99/Popn!$Q99)+($D106*IF($C$5="Canada",Popn!$U99/Popn!$V99,Popn!$P99/Popn!$Q99)))</f>
        <v>435.12231685731626</v>
      </c>
      <c r="H106" s="19">
        <f>(($I106*$K106*IF($C$5="Canada",Popn!$T99,Popn!$O99)+($J106*$L106*IF($C$5="Canada",Popn!$U99,Popn!$P99))*$I$3/'Fatality Rate'!$D$200))*($C$6/$I$6)</f>
        <v>189.02372456050171</v>
      </c>
      <c r="I106" s="44">
        <f>'Raw Data'!G103</f>
        <v>0.27300000000000002</v>
      </c>
      <c r="J106" s="22">
        <f>'Raw Data'!H103</f>
        <v>0.38100000000000001</v>
      </c>
      <c r="K106" s="44">
        <f>'Raw Data'!C103</f>
        <v>1.0999999999999999E-2</v>
      </c>
      <c r="L106" s="22">
        <f>'Raw Data'!D103</f>
        <v>1.0999999999999999E-2</v>
      </c>
    </row>
    <row r="107" spans="2:12" x14ac:dyDescent="0.3">
      <c r="B107" s="25">
        <f t="shared" si="1"/>
        <v>94</v>
      </c>
      <c r="C107" s="90">
        <f>(($I107*$K107*100000)*$I$3/'Fatality Rate'!$D$200)*($C$6/$I$6)*$C$7</f>
        <v>402.40640162470464</v>
      </c>
      <c r="D107" s="9">
        <f>(($J107*$L107*100000)*$I$3/'Fatality Rate'!$D$200)*($C$6/$I$6)*$C$8</f>
        <v>518.61346532004404</v>
      </c>
      <c r="E107" s="26">
        <f>($C107*IF($C$5="Canada",Popn!$T100/Popn!$V100,Popn!$O100/Popn!$Q100)+($D107*IF($C$5="Canada",Popn!$U100/Popn!$V100,Popn!$P100/Popn!$Q100)))</f>
        <v>433.47671592847172</v>
      </c>
      <c r="H107" s="19">
        <f>(($I107*$K107*IF($C$5="Canada",Popn!$T100,Popn!$O100)+($J107*$L107*IF($C$5="Canada",Popn!$U100,Popn!$P100))*$I$3/'Fatality Rate'!$D$200))*($C$6/$I$6)</f>
        <v>151.90295958788727</v>
      </c>
      <c r="I107" s="44">
        <f>'Raw Data'!G104</f>
        <v>0.27300000000000002</v>
      </c>
      <c r="J107" s="22">
        <f>'Raw Data'!H104</f>
        <v>0.38100000000000001</v>
      </c>
      <c r="K107" s="44">
        <f>'Raw Data'!C104</f>
        <v>1.0999999999999999E-2</v>
      </c>
      <c r="L107" s="22">
        <f>'Raw Data'!D104</f>
        <v>1.0999999999999999E-2</v>
      </c>
    </row>
    <row r="108" spans="2:12" x14ac:dyDescent="0.3">
      <c r="B108" s="25">
        <f t="shared" si="1"/>
        <v>95</v>
      </c>
      <c r="C108" s="90">
        <f>(($I108*$K108*100000)*$I$3/'Fatality Rate'!$D$200)*($C$6/$I$6)*$C$7</f>
        <v>643.20703556396347</v>
      </c>
      <c r="D108" s="9">
        <f>(($J108*$L108*100000)*$I$3/'Fatality Rate'!$D$200)*($C$6/$I$6)*$C$8</f>
        <v>804.33966227160272</v>
      </c>
      <c r="E108" s="26">
        <f>($C108*IF($C$5="Canada",Popn!$T101/Popn!$V101,Popn!$O101/Popn!$Q101)+($D108*IF($C$5="Canada",Popn!$U101/Popn!$V101,Popn!$P101/Popn!$Q101)))</f>
        <v>684.40201017852075</v>
      </c>
      <c r="H108" s="19">
        <f>(($I108*$K108*IF($C$5="Canada",Popn!$T101,Popn!$O101)+($J108*$L108*IF($C$5="Canada",Popn!$U101,Popn!$P101))*$I$3/'Fatality Rate'!$D$200))*($C$6/$I$6)</f>
        <v>175.60226384421011</v>
      </c>
      <c r="I108" s="44">
        <f>'Raw Data'!G105</f>
        <v>0.2</v>
      </c>
      <c r="J108" s="22">
        <f>'Raw Data'!H105</f>
        <v>0.26</v>
      </c>
      <c r="K108" s="44">
        <f>'Raw Data'!C105</f>
        <v>2.4E-2</v>
      </c>
      <c r="L108" s="22">
        <f>'Raw Data'!D105</f>
        <v>2.5000000000000001E-2</v>
      </c>
    </row>
    <row r="109" spans="2:12" x14ac:dyDescent="0.3">
      <c r="B109" s="25">
        <f t="shared" si="1"/>
        <v>96</v>
      </c>
      <c r="C109" s="90">
        <f>(($I109*$K109*100000)*$I$3/'Fatality Rate'!$D$200)*($C$6/$I$6)*$C$7</f>
        <v>643.20703556396347</v>
      </c>
      <c r="D109" s="9">
        <f>(($J109*$L109*100000)*$I$3/'Fatality Rate'!$D$200)*($C$6/$I$6)*$C$8</f>
        <v>804.33966227160272</v>
      </c>
      <c r="E109" s="26">
        <f>($C109*IF($C$5="Canada",Popn!$T102/Popn!$V102,Popn!$O102/Popn!$Q102)+($D109*IF($C$5="Canada",Popn!$U102/Popn!$V102,Popn!$P102/Popn!$Q102)))</f>
        <v>681.17163963510029</v>
      </c>
      <c r="H109" s="19">
        <f>(($I109*$K109*IF($C$5="Canada",Popn!$T102,Popn!$O102)+($J109*$L109*IF($C$5="Canada",Popn!$U102,Popn!$P102))*$I$3/'Fatality Rate'!$D$200))*($C$6/$I$6)</f>
        <v>122.5433159563908</v>
      </c>
      <c r="I109" s="44">
        <f>'Raw Data'!G106</f>
        <v>0.2</v>
      </c>
      <c r="J109" s="22">
        <f>'Raw Data'!H106</f>
        <v>0.26</v>
      </c>
      <c r="K109" s="44">
        <f>'Raw Data'!C106</f>
        <v>2.4E-2</v>
      </c>
      <c r="L109" s="22">
        <f>'Raw Data'!D106</f>
        <v>2.5000000000000001E-2</v>
      </c>
    </row>
    <row r="110" spans="2:12" x14ac:dyDescent="0.3">
      <c r="B110" s="25">
        <f t="shared" si="1"/>
        <v>97</v>
      </c>
      <c r="C110" s="90">
        <f>(($I110*$K110*100000)*$I$3/'Fatality Rate'!$D$200)*($C$6/$I$6)*$C$7</f>
        <v>643.20703556396347</v>
      </c>
      <c r="D110" s="9">
        <f>(($J110*$L110*100000)*$I$3/'Fatality Rate'!$D$200)*($C$6/$I$6)*$C$8</f>
        <v>804.33966227160272</v>
      </c>
      <c r="E110" s="26">
        <f>($C110*IF($C$5="Canada",Popn!$T103/Popn!$V103,Popn!$O103/Popn!$Q103)+($D110*IF($C$5="Canada",Popn!$U103/Popn!$V103,Popn!$P103/Popn!$Q103)))</f>
        <v>678.45745205509172</v>
      </c>
      <c r="H110" s="19">
        <f>(($I110*$K110*IF($C$5="Canada",Popn!$T103,Popn!$O103)+($J110*$L110*IF($C$5="Canada",Popn!$U103,Popn!$P103))*$I$3/'Fatality Rate'!$D$200))*($C$6/$I$6)</f>
        <v>77.298684728788601</v>
      </c>
      <c r="I110" s="44">
        <f>'Raw Data'!G107</f>
        <v>0.2</v>
      </c>
      <c r="J110" s="22">
        <f>'Raw Data'!H107</f>
        <v>0.26</v>
      </c>
      <c r="K110" s="44">
        <f>'Raw Data'!C107</f>
        <v>2.4E-2</v>
      </c>
      <c r="L110" s="22">
        <f>'Raw Data'!D107</f>
        <v>2.5000000000000001E-2</v>
      </c>
    </row>
    <row r="111" spans="2:12" x14ac:dyDescent="0.3">
      <c r="B111" s="25">
        <f t="shared" si="1"/>
        <v>98</v>
      </c>
      <c r="C111" s="90">
        <f>(($I111*$K111*100000)*$I$3/'Fatality Rate'!$D$200)*($C$6/$I$6)*$C$7</f>
        <v>643.20703556396347</v>
      </c>
      <c r="D111" s="9">
        <f>(($J111*$L111*100000)*$I$3/'Fatality Rate'!$D$200)*($C$6/$I$6)*$C$8</f>
        <v>804.33966227160272</v>
      </c>
      <c r="E111" s="26">
        <f>($C111*IF($C$5="Canada",Popn!$T104/Popn!$V104,Popn!$O104/Popn!$Q104)+($D111*IF($C$5="Canada",Popn!$U104/Popn!$V104,Popn!$P104/Popn!$Q104)))</f>
        <v>677.33206612695346</v>
      </c>
      <c r="H111" s="19">
        <f>(($I111*$K111*IF($C$5="Canada",Popn!$T104,Popn!$O104)+($J111*$L111*IF($C$5="Canada",Popn!$U104,Popn!$P104))*$I$3/'Fatality Rate'!$D$200))*($C$6/$I$6)</f>
        <v>54.365627416812323</v>
      </c>
      <c r="I111" s="44">
        <f>'Raw Data'!G108</f>
        <v>0.2</v>
      </c>
      <c r="J111" s="22">
        <f>'Raw Data'!H108</f>
        <v>0.26</v>
      </c>
      <c r="K111" s="44">
        <f>'Raw Data'!C108</f>
        <v>2.4E-2</v>
      </c>
      <c r="L111" s="22">
        <f>'Raw Data'!D108</f>
        <v>2.5000000000000001E-2</v>
      </c>
    </row>
    <row r="112" spans="2:12" x14ac:dyDescent="0.3">
      <c r="B112" s="25">
        <f t="shared" si="1"/>
        <v>99</v>
      </c>
      <c r="C112" s="90">
        <f>(($I112*$K112*100000)*$I$3/'Fatality Rate'!$D$200)*($C$6/$I$6)*$C$7</f>
        <v>643.20703556396347</v>
      </c>
      <c r="D112" s="9">
        <f>(($J112*$L112*100000)*$I$3/'Fatality Rate'!$D$200)*($C$6/$I$6)*$C$8</f>
        <v>804.33966227160272</v>
      </c>
      <c r="E112" s="26">
        <f>($C112*IF($C$5="Canada",Popn!$T105/Popn!$V105,Popn!$O105/Popn!$Q105)+($D112*IF($C$5="Canada",Popn!$U105/Popn!$V105,Popn!$P105/Popn!$Q105)))</f>
        <v>674.89645214979919</v>
      </c>
      <c r="H112" s="19">
        <f>(($I112*$K112*IF($C$5="Canada",Popn!$T105,Popn!$O105)+($J112*$L112*IF($C$5="Canada",Popn!$U105,Popn!$P105))*$I$3/'Fatality Rate'!$D$200))*($C$6/$I$6)</f>
        <v>36.08429011968569</v>
      </c>
      <c r="I112" s="44">
        <f>'Raw Data'!G109</f>
        <v>0.2</v>
      </c>
      <c r="J112" s="22">
        <f>'Raw Data'!H109</f>
        <v>0.26</v>
      </c>
      <c r="K112" s="44">
        <f>'Raw Data'!C109</f>
        <v>2.4E-2</v>
      </c>
      <c r="L112" s="22">
        <f>'Raw Data'!D109</f>
        <v>2.5000000000000001E-2</v>
      </c>
    </row>
    <row r="113" spans="2:12" x14ac:dyDescent="0.3">
      <c r="B113" s="25" t="str">
        <f>"100+"</f>
        <v>100+</v>
      </c>
      <c r="C113" s="90">
        <f>(($I113*$K113*100000)*$I$3/'Fatality Rate'!$D$200)*($C$6/$I$6)*$C$7</f>
        <v>4496.0171785921038</v>
      </c>
      <c r="D113" s="9">
        <f>(($J113*$L113*100000)*$I$3/'Fatality Rate'!$D$200)*($C$6/$I$6)*$C$8</f>
        <v>3575.2279265155603</v>
      </c>
      <c r="E113" s="26">
        <f>($C113*IF($C$5="Canada",Popn!$T106/Popn!$V106,Popn!$O106/Popn!$Q106)+($D113*IF($C$5="Canada",Popn!$U106/Popn!$V106,Popn!$P106/Popn!$Q106)))</f>
        <v>4346.0952347546108</v>
      </c>
      <c r="H113" s="19">
        <f>(($I113*$K113*IF($C$5="Canada",Popn!$T106,Popn!$O106)+($J113*$L113*IF($C$5="Canada",Popn!$U106,Popn!$P106))*$I$3/'Fatality Rate'!$D$200))*($C$6/$I$6)</f>
        <v>406.20377989883036</v>
      </c>
      <c r="I113" s="44">
        <f>'Raw Data'!G110</f>
        <v>0.23300000000000001</v>
      </c>
      <c r="J113" s="22">
        <f>'Raw Data'!H110</f>
        <v>0.23300000000000001</v>
      </c>
      <c r="K113" s="44">
        <f>'Raw Data'!C110</f>
        <v>0.14399999999999999</v>
      </c>
      <c r="L113" s="22">
        <f>'Raw Data'!D110</f>
        <v>0.124</v>
      </c>
    </row>
  </sheetData>
  <mergeCells count="1">
    <mergeCell ref="B4:C4"/>
  </mergeCell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0C49467-E592-40C3-8D77-AE2A19335DD4}">
          <x14:formula1>
            <xm:f>Popn!$B$4:$B$148</xm:f>
          </x14:formula1>
          <xm:sqref>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88A4D-EAF4-4926-A8F2-332F597F0DDC}">
  <dimension ref="B1:H113"/>
  <sheetViews>
    <sheetView topLeftCell="A86" workbookViewId="0">
      <selection activeCell="E12" sqref="E12"/>
    </sheetView>
  </sheetViews>
  <sheetFormatPr defaultRowHeight="14.4" x14ac:dyDescent="0.3"/>
  <cols>
    <col min="7" max="7" width="11.5546875" customWidth="1"/>
    <col min="8" max="8" width="13.5546875" customWidth="1"/>
  </cols>
  <sheetData>
    <row r="1" spans="2:8" x14ac:dyDescent="0.3">
      <c r="B1" s="36" t="s">
        <v>465</v>
      </c>
      <c r="C1" s="36"/>
      <c r="D1" s="36"/>
      <c r="E1" s="36"/>
    </row>
    <row r="3" spans="2:8" x14ac:dyDescent="0.3">
      <c r="B3" s="4"/>
      <c r="C3" s="4"/>
      <c r="E3" s="1"/>
    </row>
    <row r="4" spans="2:8" x14ac:dyDescent="0.3">
      <c r="E4" s="1"/>
    </row>
    <row r="6" spans="2:8" x14ac:dyDescent="0.3">
      <c r="C6" s="83" t="s">
        <v>513</v>
      </c>
      <c r="D6" s="83"/>
      <c r="F6" s="5"/>
      <c r="G6" s="84" t="s">
        <v>435</v>
      </c>
    </row>
    <row r="7" spans="2:8" x14ac:dyDescent="0.3">
      <c r="B7" t="s">
        <v>507</v>
      </c>
      <c r="F7" t="s">
        <v>507</v>
      </c>
    </row>
    <row r="8" spans="2:8" ht="31.5" customHeight="1" thickBot="1" x14ac:dyDescent="0.35">
      <c r="B8" s="103" t="s">
        <v>558</v>
      </c>
      <c r="C8" s="103"/>
      <c r="D8" s="103"/>
      <c r="E8" s="103"/>
      <c r="F8" t="s">
        <v>508</v>
      </c>
    </row>
    <row r="9" spans="2:8" ht="28.8" x14ac:dyDescent="0.3">
      <c r="B9" s="27" t="s">
        <v>444</v>
      </c>
      <c r="C9" s="79" t="s">
        <v>506</v>
      </c>
      <c r="D9" s="79" t="s">
        <v>505</v>
      </c>
      <c r="F9" s="27" t="s">
        <v>444</v>
      </c>
      <c r="G9" s="79" t="s">
        <v>511</v>
      </c>
      <c r="H9" s="79" t="s">
        <v>512</v>
      </c>
    </row>
    <row r="10" spans="2:8" x14ac:dyDescent="0.3">
      <c r="B10" s="80">
        <v>0</v>
      </c>
      <c r="C10" s="38">
        <v>0</v>
      </c>
      <c r="D10" s="81">
        <v>0</v>
      </c>
      <c r="F10" s="80">
        <v>0</v>
      </c>
      <c r="G10" s="38">
        <v>0</v>
      </c>
      <c r="H10" s="81">
        <v>0</v>
      </c>
    </row>
    <row r="11" spans="2:8" x14ac:dyDescent="0.3">
      <c r="B11" s="80">
        <f>B10+1</f>
        <v>1</v>
      </c>
      <c r="C11" s="38">
        <v>0</v>
      </c>
      <c r="D11" s="81">
        <v>0</v>
      </c>
      <c r="F11" s="80">
        <f>F10+1</f>
        <v>1</v>
      </c>
      <c r="G11" s="38">
        <v>0</v>
      </c>
      <c r="H11" s="81">
        <v>0</v>
      </c>
    </row>
    <row r="12" spans="2:8" x14ac:dyDescent="0.3">
      <c r="B12" s="80">
        <f t="shared" ref="B12:B75" si="0">B11+1</f>
        <v>2</v>
      </c>
      <c r="C12" s="38">
        <v>0</v>
      </c>
      <c r="D12" s="81">
        <v>0</v>
      </c>
      <c r="F12" s="80">
        <f t="shared" ref="F12:F75" si="1">F11+1</f>
        <v>2</v>
      </c>
      <c r="G12" s="38">
        <v>0</v>
      </c>
      <c r="H12" s="81">
        <v>0</v>
      </c>
    </row>
    <row r="13" spans="2:8" x14ac:dyDescent="0.3">
      <c r="B13" s="80">
        <f t="shared" si="0"/>
        <v>3</v>
      </c>
      <c r="C13" s="38">
        <v>0</v>
      </c>
      <c r="D13" s="81">
        <v>0</v>
      </c>
      <c r="F13" s="80">
        <f t="shared" si="1"/>
        <v>3</v>
      </c>
      <c r="G13" s="38">
        <v>0</v>
      </c>
      <c r="H13" s="81">
        <v>0</v>
      </c>
    </row>
    <row r="14" spans="2:8" x14ac:dyDescent="0.3">
      <c r="B14" s="80">
        <f t="shared" si="0"/>
        <v>4</v>
      </c>
      <c r="C14" s="38">
        <v>0</v>
      </c>
      <c r="D14" s="81">
        <v>0</v>
      </c>
      <c r="F14" s="80">
        <f t="shared" si="1"/>
        <v>4</v>
      </c>
      <c r="G14" s="38">
        <v>0</v>
      </c>
      <c r="H14" s="81">
        <v>0</v>
      </c>
    </row>
    <row r="15" spans="2:8" x14ac:dyDescent="0.3">
      <c r="B15" s="80">
        <f t="shared" si="0"/>
        <v>5</v>
      </c>
      <c r="C15" s="38">
        <v>0</v>
      </c>
      <c r="D15" s="81">
        <v>0</v>
      </c>
      <c r="F15" s="80">
        <f t="shared" si="1"/>
        <v>5</v>
      </c>
      <c r="G15" s="38">
        <v>0</v>
      </c>
      <c r="H15" s="81">
        <v>0</v>
      </c>
    </row>
    <row r="16" spans="2:8" x14ac:dyDescent="0.3">
      <c r="B16" s="80">
        <f t="shared" si="0"/>
        <v>6</v>
      </c>
      <c r="C16" s="38">
        <v>0</v>
      </c>
      <c r="D16" s="81">
        <v>0</v>
      </c>
      <c r="F16" s="80">
        <f t="shared" si="1"/>
        <v>6</v>
      </c>
      <c r="G16" s="38">
        <v>0</v>
      </c>
      <c r="H16" s="81">
        <v>0</v>
      </c>
    </row>
    <row r="17" spans="2:8" x14ac:dyDescent="0.3">
      <c r="B17" s="80">
        <f t="shared" si="0"/>
        <v>7</v>
      </c>
      <c r="C17" s="38">
        <v>0</v>
      </c>
      <c r="D17" s="81">
        <v>0</v>
      </c>
      <c r="F17" s="80">
        <f t="shared" si="1"/>
        <v>7</v>
      </c>
      <c r="G17" s="38">
        <v>0</v>
      </c>
      <c r="H17" s="81">
        <v>0</v>
      </c>
    </row>
    <row r="18" spans="2:8" x14ac:dyDescent="0.3">
      <c r="B18" s="80">
        <f t="shared" si="0"/>
        <v>8</v>
      </c>
      <c r="C18" s="38">
        <v>0</v>
      </c>
      <c r="D18" s="81">
        <v>0</v>
      </c>
      <c r="F18" s="80">
        <f t="shared" si="1"/>
        <v>8</v>
      </c>
      <c r="G18" s="38">
        <v>0</v>
      </c>
      <c r="H18" s="81">
        <v>0</v>
      </c>
    </row>
    <row r="19" spans="2:8" x14ac:dyDescent="0.3">
      <c r="B19" s="80">
        <f t="shared" si="0"/>
        <v>9</v>
      </c>
      <c r="C19" s="38">
        <v>0</v>
      </c>
      <c r="D19" s="81">
        <v>0</v>
      </c>
      <c r="F19" s="80">
        <f t="shared" si="1"/>
        <v>9</v>
      </c>
      <c r="G19" s="38">
        <v>0</v>
      </c>
      <c r="H19" s="81">
        <v>0</v>
      </c>
    </row>
    <row r="20" spans="2:8" x14ac:dyDescent="0.3">
      <c r="B20" s="80">
        <f t="shared" si="0"/>
        <v>10</v>
      </c>
      <c r="C20" s="38">
        <v>0</v>
      </c>
      <c r="D20" s="81">
        <v>0</v>
      </c>
      <c r="F20" s="80">
        <f t="shared" si="1"/>
        <v>10</v>
      </c>
      <c r="G20" s="38">
        <v>0</v>
      </c>
      <c r="H20" s="81">
        <v>0</v>
      </c>
    </row>
    <row r="21" spans="2:8" x14ac:dyDescent="0.3">
      <c r="B21" s="80">
        <f t="shared" si="0"/>
        <v>11</v>
      </c>
      <c r="C21" s="38">
        <v>0</v>
      </c>
      <c r="D21" s="81">
        <v>0</v>
      </c>
      <c r="F21" s="80">
        <f t="shared" si="1"/>
        <v>11</v>
      </c>
      <c r="G21" s="38">
        <v>0</v>
      </c>
      <c r="H21" s="81">
        <v>0</v>
      </c>
    </row>
    <row r="22" spans="2:8" x14ac:dyDescent="0.3">
      <c r="B22" s="80">
        <f t="shared" si="0"/>
        <v>12</v>
      </c>
      <c r="C22" s="38">
        <v>0</v>
      </c>
      <c r="D22" s="81">
        <v>0</v>
      </c>
      <c r="F22" s="80">
        <f t="shared" si="1"/>
        <v>12</v>
      </c>
      <c r="G22" s="38">
        <v>0</v>
      </c>
      <c r="H22" s="81">
        <v>0</v>
      </c>
    </row>
    <row r="23" spans="2:8" x14ac:dyDescent="0.3">
      <c r="B23" s="80">
        <f t="shared" si="0"/>
        <v>13</v>
      </c>
      <c r="C23" s="38">
        <v>0</v>
      </c>
      <c r="D23" s="81">
        <v>0</v>
      </c>
      <c r="F23" s="80">
        <f t="shared" si="1"/>
        <v>13</v>
      </c>
      <c r="G23" s="38">
        <v>0</v>
      </c>
      <c r="H23" s="81">
        <v>0</v>
      </c>
    </row>
    <row r="24" spans="2:8" x14ac:dyDescent="0.3">
      <c r="B24" s="80">
        <f t="shared" si="0"/>
        <v>14</v>
      </c>
      <c r="C24" s="38">
        <v>0</v>
      </c>
      <c r="D24" s="81">
        <v>0</v>
      </c>
      <c r="F24" s="80">
        <f t="shared" si="1"/>
        <v>14</v>
      </c>
      <c r="G24" s="38">
        <v>0</v>
      </c>
      <c r="H24" s="81">
        <v>0</v>
      </c>
    </row>
    <row r="25" spans="2:8" ht="15" thickBot="1" x14ac:dyDescent="0.35">
      <c r="B25" s="80">
        <f t="shared" si="0"/>
        <v>15</v>
      </c>
      <c r="C25" s="39">
        <v>1E-3</v>
      </c>
      <c r="D25" s="82">
        <v>1E-3</v>
      </c>
      <c r="F25" s="80">
        <f t="shared" si="1"/>
        <v>15</v>
      </c>
      <c r="G25" s="38">
        <v>0</v>
      </c>
      <c r="H25" s="81">
        <v>0</v>
      </c>
    </row>
    <row r="26" spans="2:8" ht="15" thickBot="1" x14ac:dyDescent="0.35">
      <c r="B26" s="80">
        <f t="shared" si="0"/>
        <v>16</v>
      </c>
      <c r="C26" s="39">
        <v>1E-3</v>
      </c>
      <c r="D26" s="82">
        <v>1E-3</v>
      </c>
      <c r="F26" s="80">
        <f t="shared" si="1"/>
        <v>16</v>
      </c>
      <c r="G26" s="38">
        <v>0</v>
      </c>
      <c r="H26" s="81">
        <v>0</v>
      </c>
    </row>
    <row r="27" spans="2:8" ht="15" thickBot="1" x14ac:dyDescent="0.35">
      <c r="B27" s="80">
        <f t="shared" si="0"/>
        <v>17</v>
      </c>
      <c r="C27" s="39">
        <v>1E-3</v>
      </c>
      <c r="D27" s="82">
        <v>1E-3</v>
      </c>
      <c r="F27" s="80">
        <f t="shared" si="1"/>
        <v>17</v>
      </c>
      <c r="G27" s="38">
        <v>0</v>
      </c>
      <c r="H27" s="81">
        <v>0</v>
      </c>
    </row>
    <row r="28" spans="2:8" ht="15" thickBot="1" x14ac:dyDescent="0.35">
      <c r="B28" s="80">
        <f t="shared" si="0"/>
        <v>18</v>
      </c>
      <c r="C28" s="39">
        <v>1E-3</v>
      </c>
      <c r="D28" s="82">
        <v>1E-3</v>
      </c>
      <c r="F28" s="80">
        <f t="shared" si="1"/>
        <v>18</v>
      </c>
      <c r="G28" s="38">
        <v>0</v>
      </c>
      <c r="H28" s="81">
        <v>0</v>
      </c>
    </row>
    <row r="29" spans="2:8" ht="15" thickBot="1" x14ac:dyDescent="0.35">
      <c r="B29" s="80">
        <f t="shared" si="0"/>
        <v>19</v>
      </c>
      <c r="C29" s="39">
        <v>1E-3</v>
      </c>
      <c r="D29" s="82">
        <v>1E-3</v>
      </c>
      <c r="F29" s="80">
        <f t="shared" si="1"/>
        <v>19</v>
      </c>
      <c r="G29" s="38">
        <v>0</v>
      </c>
      <c r="H29" s="81">
        <v>0</v>
      </c>
    </row>
    <row r="30" spans="2:8" ht="15" thickBot="1" x14ac:dyDescent="0.35">
      <c r="B30" s="80">
        <f t="shared" si="0"/>
        <v>20</v>
      </c>
      <c r="C30" s="39">
        <v>2E-3</v>
      </c>
      <c r="D30" s="82">
        <v>1E-3</v>
      </c>
      <c r="F30" s="80">
        <f t="shared" si="1"/>
        <v>20</v>
      </c>
      <c r="G30" s="39">
        <v>8.9999999999999993E-3</v>
      </c>
      <c r="H30" s="82">
        <v>4.0000000000000001E-3</v>
      </c>
    </row>
    <row r="31" spans="2:8" ht="15" thickBot="1" x14ac:dyDescent="0.35">
      <c r="B31" s="80">
        <f t="shared" si="0"/>
        <v>21</v>
      </c>
      <c r="C31" s="39">
        <v>2E-3</v>
      </c>
      <c r="D31" s="82">
        <v>1E-3</v>
      </c>
      <c r="F31" s="80">
        <f t="shared" si="1"/>
        <v>21</v>
      </c>
      <c r="G31" s="39">
        <v>8.9999999999999993E-3</v>
      </c>
      <c r="H31" s="82">
        <v>4.0000000000000001E-3</v>
      </c>
    </row>
    <row r="32" spans="2:8" ht="15" thickBot="1" x14ac:dyDescent="0.35">
      <c r="B32" s="80">
        <f t="shared" si="0"/>
        <v>22</v>
      </c>
      <c r="C32" s="39">
        <v>2E-3</v>
      </c>
      <c r="D32" s="82">
        <v>1E-3</v>
      </c>
      <c r="F32" s="80">
        <f t="shared" si="1"/>
        <v>22</v>
      </c>
      <c r="G32" s="39">
        <v>8.9999999999999993E-3</v>
      </c>
      <c r="H32" s="82">
        <v>4.0000000000000001E-3</v>
      </c>
    </row>
    <row r="33" spans="2:8" ht="15" thickBot="1" x14ac:dyDescent="0.35">
      <c r="B33" s="80">
        <f t="shared" si="0"/>
        <v>23</v>
      </c>
      <c r="C33" s="39">
        <v>2E-3</v>
      </c>
      <c r="D33" s="82">
        <v>1E-3</v>
      </c>
      <c r="F33" s="80">
        <f t="shared" si="1"/>
        <v>23</v>
      </c>
      <c r="G33" s="39">
        <v>8.9999999999999993E-3</v>
      </c>
      <c r="H33" s="82">
        <v>4.0000000000000001E-3</v>
      </c>
    </row>
    <row r="34" spans="2:8" ht="15" thickBot="1" x14ac:dyDescent="0.35">
      <c r="B34" s="80">
        <f t="shared" si="0"/>
        <v>24</v>
      </c>
      <c r="C34" s="39">
        <v>2E-3</v>
      </c>
      <c r="D34" s="82">
        <v>1E-3</v>
      </c>
      <c r="F34" s="80">
        <f t="shared" si="1"/>
        <v>24</v>
      </c>
      <c r="G34" s="39">
        <v>8.9999999999999993E-3</v>
      </c>
      <c r="H34" s="82">
        <v>4.0000000000000001E-3</v>
      </c>
    </row>
    <row r="35" spans="2:8" ht="15" thickBot="1" x14ac:dyDescent="0.35">
      <c r="B35" s="80">
        <f t="shared" si="0"/>
        <v>25</v>
      </c>
      <c r="C35" s="39">
        <v>3.0000000000000001E-3</v>
      </c>
      <c r="D35" s="82">
        <v>2E-3</v>
      </c>
      <c r="F35" s="80">
        <f t="shared" si="1"/>
        <v>25</v>
      </c>
      <c r="G35" s="39">
        <v>1.2999999999999999E-2</v>
      </c>
      <c r="H35" s="82">
        <v>1.2999999999999999E-2</v>
      </c>
    </row>
    <row r="36" spans="2:8" ht="15" thickBot="1" x14ac:dyDescent="0.35">
      <c r="B36" s="80">
        <f t="shared" si="0"/>
        <v>26</v>
      </c>
      <c r="C36" s="39">
        <v>3.0000000000000001E-3</v>
      </c>
      <c r="D36" s="82">
        <v>2E-3</v>
      </c>
      <c r="F36" s="80">
        <f t="shared" si="1"/>
        <v>26</v>
      </c>
      <c r="G36" s="39">
        <v>1.2999999999999999E-2</v>
      </c>
      <c r="H36" s="82">
        <v>1.2999999999999999E-2</v>
      </c>
    </row>
    <row r="37" spans="2:8" ht="15" thickBot="1" x14ac:dyDescent="0.35">
      <c r="B37" s="80">
        <f t="shared" si="0"/>
        <v>27</v>
      </c>
      <c r="C37" s="39">
        <v>3.0000000000000001E-3</v>
      </c>
      <c r="D37" s="82">
        <v>2E-3</v>
      </c>
      <c r="F37" s="80">
        <f t="shared" si="1"/>
        <v>27</v>
      </c>
      <c r="G37" s="39">
        <v>1.2999999999999999E-2</v>
      </c>
      <c r="H37" s="82">
        <v>1.2999999999999999E-2</v>
      </c>
    </row>
    <row r="38" spans="2:8" ht="15" thickBot="1" x14ac:dyDescent="0.35">
      <c r="B38" s="80">
        <f t="shared" si="0"/>
        <v>28</v>
      </c>
      <c r="C38" s="39">
        <v>3.0000000000000001E-3</v>
      </c>
      <c r="D38" s="82">
        <v>2E-3</v>
      </c>
      <c r="F38" s="80">
        <f t="shared" si="1"/>
        <v>28</v>
      </c>
      <c r="G38" s="39">
        <v>1.2999999999999999E-2</v>
      </c>
      <c r="H38" s="82">
        <v>1.2999999999999999E-2</v>
      </c>
    </row>
    <row r="39" spans="2:8" ht="15" thickBot="1" x14ac:dyDescent="0.35">
      <c r="B39" s="80">
        <f t="shared" si="0"/>
        <v>29</v>
      </c>
      <c r="C39" s="39">
        <v>3.0000000000000001E-3</v>
      </c>
      <c r="D39" s="82">
        <v>2E-3</v>
      </c>
      <c r="F39" s="80">
        <f t="shared" si="1"/>
        <v>29</v>
      </c>
      <c r="G39" s="39">
        <v>1.2999999999999999E-2</v>
      </c>
      <c r="H39" s="82">
        <v>1.2999999999999999E-2</v>
      </c>
    </row>
    <row r="40" spans="2:8" ht="15" thickBot="1" x14ac:dyDescent="0.35">
      <c r="B40" s="80">
        <f t="shared" si="0"/>
        <v>30</v>
      </c>
      <c r="C40" s="39">
        <v>3.0000000000000001E-3</v>
      </c>
      <c r="D40" s="82">
        <v>2E-3</v>
      </c>
      <c r="F40" s="80">
        <f t="shared" si="1"/>
        <v>30</v>
      </c>
      <c r="G40" s="39">
        <v>1E-3</v>
      </c>
      <c r="H40" s="82">
        <v>2.5999999999999999E-2</v>
      </c>
    </row>
    <row r="41" spans="2:8" ht="15" thickBot="1" x14ac:dyDescent="0.35">
      <c r="B41" s="80">
        <f t="shared" si="0"/>
        <v>31</v>
      </c>
      <c r="C41" s="39">
        <v>3.0000000000000001E-3</v>
      </c>
      <c r="D41" s="82">
        <v>2E-3</v>
      </c>
      <c r="F41" s="80">
        <f t="shared" si="1"/>
        <v>31</v>
      </c>
      <c r="G41" s="39">
        <v>1E-3</v>
      </c>
      <c r="H41" s="82">
        <v>2.5999999999999999E-2</v>
      </c>
    </row>
    <row r="42" spans="2:8" ht="15" thickBot="1" x14ac:dyDescent="0.35">
      <c r="B42" s="80">
        <f t="shared" si="0"/>
        <v>32</v>
      </c>
      <c r="C42" s="39">
        <v>3.0000000000000001E-3</v>
      </c>
      <c r="D42" s="82">
        <v>2E-3</v>
      </c>
      <c r="F42" s="80">
        <f t="shared" si="1"/>
        <v>32</v>
      </c>
      <c r="G42" s="39">
        <v>1E-3</v>
      </c>
      <c r="H42" s="82">
        <v>2.5999999999999999E-2</v>
      </c>
    </row>
    <row r="43" spans="2:8" ht="15" thickBot="1" x14ac:dyDescent="0.35">
      <c r="B43" s="80">
        <f t="shared" si="0"/>
        <v>33</v>
      </c>
      <c r="C43" s="39">
        <v>3.0000000000000001E-3</v>
      </c>
      <c r="D43" s="82">
        <v>2E-3</v>
      </c>
      <c r="F43" s="80">
        <f t="shared" si="1"/>
        <v>33</v>
      </c>
      <c r="G43" s="39">
        <v>1E-3</v>
      </c>
      <c r="H43" s="82">
        <v>2.5999999999999999E-2</v>
      </c>
    </row>
    <row r="44" spans="2:8" ht="15" thickBot="1" x14ac:dyDescent="0.35">
      <c r="B44" s="80">
        <f t="shared" si="0"/>
        <v>34</v>
      </c>
      <c r="C44" s="39">
        <v>3.0000000000000001E-3</v>
      </c>
      <c r="D44" s="82">
        <v>2E-3</v>
      </c>
      <c r="F44" s="80">
        <f t="shared" si="1"/>
        <v>34</v>
      </c>
      <c r="G44" s="39">
        <v>1E-3</v>
      </c>
      <c r="H44" s="82">
        <v>2.5999999999999999E-2</v>
      </c>
    </row>
    <row r="45" spans="2:8" ht="15" thickBot="1" x14ac:dyDescent="0.35">
      <c r="B45" s="80">
        <f t="shared" si="0"/>
        <v>35</v>
      </c>
      <c r="C45" s="39">
        <v>3.0000000000000001E-3</v>
      </c>
      <c r="D45" s="82">
        <v>2E-3</v>
      </c>
      <c r="F45" s="80">
        <f t="shared" si="1"/>
        <v>35</v>
      </c>
      <c r="G45" s="39">
        <v>2.1000000000000001E-2</v>
      </c>
      <c r="H45" s="82">
        <v>4.2000000000000003E-2</v>
      </c>
    </row>
    <row r="46" spans="2:8" ht="15" thickBot="1" x14ac:dyDescent="0.35">
      <c r="B46" s="80">
        <f t="shared" si="0"/>
        <v>36</v>
      </c>
      <c r="C46" s="39">
        <v>3.0000000000000001E-3</v>
      </c>
      <c r="D46" s="82">
        <v>2E-3</v>
      </c>
      <c r="F46" s="80">
        <f t="shared" si="1"/>
        <v>36</v>
      </c>
      <c r="G46" s="39">
        <v>2.1000000000000001E-2</v>
      </c>
      <c r="H46" s="82">
        <v>4.2000000000000003E-2</v>
      </c>
    </row>
    <row r="47" spans="2:8" ht="15" thickBot="1" x14ac:dyDescent="0.35">
      <c r="B47" s="80">
        <f t="shared" si="0"/>
        <v>37</v>
      </c>
      <c r="C47" s="39">
        <v>3.0000000000000001E-3</v>
      </c>
      <c r="D47" s="82">
        <v>2E-3</v>
      </c>
      <c r="F47" s="80">
        <f t="shared" si="1"/>
        <v>37</v>
      </c>
      <c r="G47" s="39">
        <v>2.1000000000000001E-2</v>
      </c>
      <c r="H47" s="82">
        <v>4.2000000000000003E-2</v>
      </c>
    </row>
    <row r="48" spans="2:8" ht="15" thickBot="1" x14ac:dyDescent="0.35">
      <c r="B48" s="80">
        <f t="shared" si="0"/>
        <v>38</v>
      </c>
      <c r="C48" s="39">
        <v>3.0000000000000001E-3</v>
      </c>
      <c r="D48" s="82">
        <v>2E-3</v>
      </c>
      <c r="F48" s="80">
        <f t="shared" si="1"/>
        <v>38</v>
      </c>
      <c r="G48" s="39">
        <v>2.1000000000000001E-2</v>
      </c>
      <c r="H48" s="82">
        <v>4.2000000000000003E-2</v>
      </c>
    </row>
    <row r="49" spans="2:8" ht="15" thickBot="1" x14ac:dyDescent="0.35">
      <c r="B49" s="80">
        <f t="shared" si="0"/>
        <v>39</v>
      </c>
      <c r="C49" s="39">
        <v>3.0000000000000001E-3</v>
      </c>
      <c r="D49" s="82">
        <v>2E-3</v>
      </c>
      <c r="F49" s="80">
        <f t="shared" si="1"/>
        <v>39</v>
      </c>
      <c r="G49" s="39">
        <v>2.1000000000000001E-2</v>
      </c>
      <c r="H49" s="82">
        <v>4.2000000000000003E-2</v>
      </c>
    </row>
    <row r="50" spans="2:8" ht="15" thickBot="1" x14ac:dyDescent="0.35">
      <c r="B50" s="80">
        <f t="shared" si="0"/>
        <v>40</v>
      </c>
      <c r="C50" s="39">
        <v>3.0000000000000001E-3</v>
      </c>
      <c r="D50" s="82">
        <v>2E-3</v>
      </c>
      <c r="F50" s="80">
        <f t="shared" si="1"/>
        <v>40</v>
      </c>
      <c r="G50" s="39">
        <v>3.2000000000000001E-2</v>
      </c>
      <c r="H50" s="82">
        <v>6.9000000000000006E-2</v>
      </c>
    </row>
    <row r="51" spans="2:8" ht="15" thickBot="1" x14ac:dyDescent="0.35">
      <c r="B51" s="80">
        <f t="shared" si="0"/>
        <v>41</v>
      </c>
      <c r="C51" s="39">
        <v>3.0000000000000001E-3</v>
      </c>
      <c r="D51" s="82">
        <v>2E-3</v>
      </c>
      <c r="F51" s="80">
        <f t="shared" si="1"/>
        <v>41</v>
      </c>
      <c r="G51" s="39">
        <v>3.2000000000000001E-2</v>
      </c>
      <c r="H51" s="82">
        <v>6.9000000000000006E-2</v>
      </c>
    </row>
    <row r="52" spans="2:8" ht="15" thickBot="1" x14ac:dyDescent="0.35">
      <c r="B52" s="80">
        <f t="shared" si="0"/>
        <v>42</v>
      </c>
      <c r="C52" s="39">
        <v>3.0000000000000001E-3</v>
      </c>
      <c r="D52" s="82">
        <v>2E-3</v>
      </c>
      <c r="F52" s="80">
        <f t="shared" si="1"/>
        <v>42</v>
      </c>
      <c r="G52" s="39">
        <v>3.2000000000000001E-2</v>
      </c>
      <c r="H52" s="82">
        <v>6.9000000000000006E-2</v>
      </c>
    </row>
    <row r="53" spans="2:8" ht="15" thickBot="1" x14ac:dyDescent="0.35">
      <c r="B53" s="80">
        <f t="shared" si="0"/>
        <v>43</v>
      </c>
      <c r="C53" s="39">
        <v>3.0000000000000001E-3</v>
      </c>
      <c r="D53" s="82">
        <v>2E-3</v>
      </c>
      <c r="F53" s="80">
        <f t="shared" si="1"/>
        <v>43</v>
      </c>
      <c r="G53" s="39">
        <v>3.2000000000000001E-2</v>
      </c>
      <c r="H53" s="82">
        <v>6.9000000000000006E-2</v>
      </c>
    </row>
    <row r="54" spans="2:8" ht="15" thickBot="1" x14ac:dyDescent="0.35">
      <c r="B54" s="80">
        <f t="shared" si="0"/>
        <v>44</v>
      </c>
      <c r="C54" s="39">
        <v>3.0000000000000001E-3</v>
      </c>
      <c r="D54" s="82">
        <v>2E-3</v>
      </c>
      <c r="F54" s="80">
        <f t="shared" si="1"/>
        <v>44</v>
      </c>
      <c r="G54" s="39">
        <v>3.2000000000000001E-2</v>
      </c>
      <c r="H54" s="82">
        <v>6.9000000000000006E-2</v>
      </c>
    </row>
    <row r="55" spans="2:8" ht="15" thickBot="1" x14ac:dyDescent="0.35">
      <c r="B55" s="80">
        <f t="shared" si="0"/>
        <v>45</v>
      </c>
      <c r="C55" s="39">
        <v>4.0000000000000001E-3</v>
      </c>
      <c r="D55" s="82">
        <v>2.9999999999999997E-4</v>
      </c>
      <c r="F55" s="80">
        <f t="shared" si="1"/>
        <v>45</v>
      </c>
      <c r="G55" s="39">
        <v>5.5E-2</v>
      </c>
      <c r="H55" s="82">
        <v>0.11799999999999999</v>
      </c>
    </row>
    <row r="56" spans="2:8" ht="15" thickBot="1" x14ac:dyDescent="0.35">
      <c r="B56" s="80">
        <f t="shared" si="0"/>
        <v>46</v>
      </c>
      <c r="C56" s="39">
        <v>4.0000000000000001E-3</v>
      </c>
      <c r="D56" s="82">
        <v>3.0000000000000001E-3</v>
      </c>
      <c r="F56" s="80">
        <f t="shared" si="1"/>
        <v>46</v>
      </c>
      <c r="G56" s="39">
        <v>5.5E-2</v>
      </c>
      <c r="H56" s="82">
        <v>0.11799999999999999</v>
      </c>
    </row>
    <row r="57" spans="2:8" ht="15" thickBot="1" x14ac:dyDescent="0.35">
      <c r="B57" s="80">
        <f t="shared" si="0"/>
        <v>47</v>
      </c>
      <c r="C57" s="39">
        <v>4.0000000000000001E-3</v>
      </c>
      <c r="D57" s="82">
        <v>3.0000000000000001E-3</v>
      </c>
      <c r="F57" s="80">
        <f t="shared" si="1"/>
        <v>47</v>
      </c>
      <c r="G57" s="39">
        <v>5.5E-2</v>
      </c>
      <c r="H57" s="82">
        <v>0.11799999999999999</v>
      </c>
    </row>
    <row r="58" spans="2:8" ht="15" thickBot="1" x14ac:dyDescent="0.35">
      <c r="B58" s="80">
        <f t="shared" si="0"/>
        <v>48</v>
      </c>
      <c r="C58" s="39">
        <v>4.0000000000000001E-3</v>
      </c>
      <c r="D58" s="82">
        <v>3.0000000000000001E-3</v>
      </c>
      <c r="F58" s="80">
        <f t="shared" si="1"/>
        <v>48</v>
      </c>
      <c r="G58" s="39">
        <v>5.5E-2</v>
      </c>
      <c r="H58" s="82">
        <v>0.11799999999999999</v>
      </c>
    </row>
    <row r="59" spans="2:8" ht="15" thickBot="1" x14ac:dyDescent="0.35">
      <c r="B59" s="80">
        <f t="shared" si="0"/>
        <v>49</v>
      </c>
      <c r="C59" s="39">
        <v>4.0000000000000001E-3</v>
      </c>
      <c r="D59" s="82">
        <v>3.0000000000000001E-3</v>
      </c>
      <c r="F59" s="80">
        <f t="shared" si="1"/>
        <v>49</v>
      </c>
      <c r="G59" s="39">
        <v>5.5E-2</v>
      </c>
      <c r="H59" s="82">
        <v>0.11799999999999999</v>
      </c>
    </row>
    <row r="60" spans="2:8" ht="15" thickBot="1" x14ac:dyDescent="0.35">
      <c r="B60" s="80">
        <f t="shared" si="0"/>
        <v>50</v>
      </c>
      <c r="C60" s="39">
        <v>4.0000000000000001E-3</v>
      </c>
      <c r="D60" s="82">
        <v>3.0000000000000001E-3</v>
      </c>
      <c r="F60" s="80">
        <f t="shared" si="1"/>
        <v>50</v>
      </c>
      <c r="G60" s="39">
        <v>5.7000000000000002E-2</v>
      </c>
      <c r="H60" s="82">
        <v>0.125</v>
      </c>
    </row>
    <row r="61" spans="2:8" ht="15" thickBot="1" x14ac:dyDescent="0.35">
      <c r="B61" s="80">
        <f t="shared" si="0"/>
        <v>51</v>
      </c>
      <c r="C61" s="39">
        <v>4.0000000000000001E-3</v>
      </c>
      <c r="D61" s="82">
        <v>3.0000000000000001E-3</v>
      </c>
      <c r="F61" s="80">
        <f t="shared" si="1"/>
        <v>51</v>
      </c>
      <c r="G61" s="39">
        <v>5.7000000000000002E-2</v>
      </c>
      <c r="H61" s="82">
        <v>0.125</v>
      </c>
    </row>
    <row r="62" spans="2:8" ht="15" thickBot="1" x14ac:dyDescent="0.35">
      <c r="B62" s="80">
        <f t="shared" si="0"/>
        <v>52</v>
      </c>
      <c r="C62" s="39">
        <v>4.0000000000000001E-3</v>
      </c>
      <c r="D62" s="82">
        <v>3.0000000000000001E-3</v>
      </c>
      <c r="F62" s="80">
        <f t="shared" si="1"/>
        <v>52</v>
      </c>
      <c r="G62" s="39">
        <v>5.7000000000000002E-2</v>
      </c>
      <c r="H62" s="82">
        <v>0.125</v>
      </c>
    </row>
    <row r="63" spans="2:8" ht="15" thickBot="1" x14ac:dyDescent="0.35">
      <c r="B63" s="80">
        <f t="shared" si="0"/>
        <v>53</v>
      </c>
      <c r="C63" s="39">
        <v>4.0000000000000001E-3</v>
      </c>
      <c r="D63" s="82">
        <v>3.0000000000000001E-3</v>
      </c>
      <c r="F63" s="80">
        <f t="shared" si="1"/>
        <v>53</v>
      </c>
      <c r="G63" s="39">
        <v>5.7000000000000002E-2</v>
      </c>
      <c r="H63" s="82">
        <v>0.125</v>
      </c>
    </row>
    <row r="64" spans="2:8" ht="15" thickBot="1" x14ac:dyDescent="0.35">
      <c r="B64" s="80">
        <f t="shared" si="0"/>
        <v>54</v>
      </c>
      <c r="C64" s="39">
        <v>4.0000000000000001E-3</v>
      </c>
      <c r="D64" s="82">
        <v>3.0000000000000001E-3</v>
      </c>
      <c r="F64" s="80">
        <f t="shared" si="1"/>
        <v>54</v>
      </c>
      <c r="G64" s="39">
        <v>5.7000000000000002E-2</v>
      </c>
      <c r="H64" s="82">
        <v>0.125</v>
      </c>
    </row>
    <row r="65" spans="2:8" ht="15" thickBot="1" x14ac:dyDescent="0.35">
      <c r="B65" s="80">
        <f t="shared" si="0"/>
        <v>55</v>
      </c>
      <c r="C65" s="39">
        <v>3.0000000000000001E-3</v>
      </c>
      <c r="D65" s="82">
        <v>3.0000000000000001E-3</v>
      </c>
      <c r="F65" s="80">
        <f t="shared" si="1"/>
        <v>55</v>
      </c>
      <c r="G65" s="39">
        <v>9.0999999999999998E-2</v>
      </c>
      <c r="H65" s="82">
        <v>0.14299999999999999</v>
      </c>
    </row>
    <row r="66" spans="2:8" ht="15" thickBot="1" x14ac:dyDescent="0.35">
      <c r="B66" s="80">
        <f t="shared" si="0"/>
        <v>56</v>
      </c>
      <c r="C66" s="39">
        <v>3.0000000000000001E-3</v>
      </c>
      <c r="D66" s="82">
        <v>3.0000000000000001E-3</v>
      </c>
      <c r="F66" s="80">
        <f t="shared" si="1"/>
        <v>56</v>
      </c>
      <c r="G66" s="39">
        <v>9.0999999999999998E-2</v>
      </c>
      <c r="H66" s="82">
        <v>0.14299999999999999</v>
      </c>
    </row>
    <row r="67" spans="2:8" ht="15" thickBot="1" x14ac:dyDescent="0.35">
      <c r="B67" s="80">
        <f t="shared" si="0"/>
        <v>57</v>
      </c>
      <c r="C67" s="39">
        <v>3.0000000000000001E-3</v>
      </c>
      <c r="D67" s="82">
        <v>3.0000000000000001E-3</v>
      </c>
      <c r="F67" s="80">
        <f t="shared" si="1"/>
        <v>57</v>
      </c>
      <c r="G67" s="39">
        <v>9.0999999999999998E-2</v>
      </c>
      <c r="H67" s="82">
        <v>0.14299999999999999</v>
      </c>
    </row>
    <row r="68" spans="2:8" ht="15" thickBot="1" x14ac:dyDescent="0.35">
      <c r="B68" s="80">
        <f t="shared" si="0"/>
        <v>58</v>
      </c>
      <c r="C68" s="39">
        <v>3.0000000000000001E-3</v>
      </c>
      <c r="D68" s="82">
        <v>3.0000000000000001E-3</v>
      </c>
      <c r="F68" s="80">
        <f t="shared" si="1"/>
        <v>58</v>
      </c>
      <c r="G68" s="39">
        <v>9.0999999999999998E-2</v>
      </c>
      <c r="H68" s="82">
        <v>0.14299999999999999</v>
      </c>
    </row>
    <row r="69" spans="2:8" ht="15" thickBot="1" x14ac:dyDescent="0.35">
      <c r="B69" s="80">
        <f t="shared" si="0"/>
        <v>59</v>
      </c>
      <c r="C69" s="39">
        <v>3.0000000000000001E-3</v>
      </c>
      <c r="D69" s="82">
        <v>3.0000000000000001E-3</v>
      </c>
      <c r="F69" s="80">
        <f t="shared" si="1"/>
        <v>59</v>
      </c>
      <c r="G69" s="39">
        <v>9.0999999999999998E-2</v>
      </c>
      <c r="H69" s="82">
        <v>0.14299999999999999</v>
      </c>
    </row>
    <row r="70" spans="2:8" ht="15" thickBot="1" x14ac:dyDescent="0.35">
      <c r="B70" s="80">
        <f t="shared" si="0"/>
        <v>60</v>
      </c>
      <c r="C70" s="39">
        <v>3.0000000000000001E-3</v>
      </c>
      <c r="D70" s="82">
        <v>3.0000000000000001E-3</v>
      </c>
      <c r="F70" s="80">
        <f t="shared" si="1"/>
        <v>60</v>
      </c>
      <c r="G70" s="39">
        <v>0.14000000000000001</v>
      </c>
      <c r="H70" s="82">
        <v>0.17</v>
      </c>
    </row>
    <row r="71" spans="2:8" ht="15" thickBot="1" x14ac:dyDescent="0.35">
      <c r="B71" s="80">
        <f t="shared" si="0"/>
        <v>61</v>
      </c>
      <c r="C71" s="39">
        <v>3.0000000000000001E-3</v>
      </c>
      <c r="D71" s="82">
        <v>3.0000000000000001E-3</v>
      </c>
      <c r="F71" s="80">
        <f t="shared" si="1"/>
        <v>61</v>
      </c>
      <c r="G71" s="39">
        <v>0.14000000000000001</v>
      </c>
      <c r="H71" s="82">
        <v>0.17</v>
      </c>
    </row>
    <row r="72" spans="2:8" ht="15" thickBot="1" x14ac:dyDescent="0.35">
      <c r="B72" s="80">
        <f t="shared" si="0"/>
        <v>62</v>
      </c>
      <c r="C72" s="39">
        <v>3.0000000000000001E-3</v>
      </c>
      <c r="D72" s="82">
        <v>3.0000000000000001E-3</v>
      </c>
      <c r="F72" s="80">
        <f t="shared" si="1"/>
        <v>62</v>
      </c>
      <c r="G72" s="39">
        <v>0.14000000000000001</v>
      </c>
      <c r="H72" s="82">
        <v>0.17</v>
      </c>
    </row>
    <row r="73" spans="2:8" ht="15" thickBot="1" x14ac:dyDescent="0.35">
      <c r="B73" s="80">
        <f t="shared" si="0"/>
        <v>63</v>
      </c>
      <c r="C73" s="39">
        <v>3.0000000000000001E-3</v>
      </c>
      <c r="D73" s="82">
        <v>3.0000000000000001E-3</v>
      </c>
      <c r="F73" s="80">
        <f t="shared" si="1"/>
        <v>63</v>
      </c>
      <c r="G73" s="39">
        <v>0.14000000000000001</v>
      </c>
      <c r="H73" s="82">
        <v>0.17</v>
      </c>
    </row>
    <row r="74" spans="2:8" ht="15" thickBot="1" x14ac:dyDescent="0.35">
      <c r="B74" s="80">
        <f t="shared" si="0"/>
        <v>64</v>
      </c>
      <c r="C74" s="39">
        <v>3.0000000000000001E-3</v>
      </c>
      <c r="D74" s="82">
        <v>3.0000000000000001E-3</v>
      </c>
      <c r="F74" s="80">
        <f t="shared" si="1"/>
        <v>64</v>
      </c>
      <c r="G74" s="39">
        <v>0.14000000000000001</v>
      </c>
      <c r="H74" s="82">
        <v>0.17</v>
      </c>
    </row>
    <row r="75" spans="2:8" ht="15" thickBot="1" x14ac:dyDescent="0.35">
      <c r="B75" s="80">
        <f t="shared" si="0"/>
        <v>65</v>
      </c>
      <c r="C75" s="39">
        <v>3.0000000000000001E-3</v>
      </c>
      <c r="D75" s="82">
        <v>4.0000000000000001E-3</v>
      </c>
      <c r="F75" s="80">
        <f t="shared" si="1"/>
        <v>65</v>
      </c>
      <c r="G75" s="39">
        <v>0.19500000000000001</v>
      </c>
      <c r="H75" s="82">
        <v>0.24199999999999999</v>
      </c>
    </row>
    <row r="76" spans="2:8" ht="15" thickBot="1" x14ac:dyDescent="0.35">
      <c r="B76" s="80">
        <f t="shared" ref="B76:B109" si="2">B75+1</f>
        <v>66</v>
      </c>
      <c r="C76" s="39">
        <v>3.0000000000000001E-3</v>
      </c>
      <c r="D76" s="82">
        <v>4.0000000000000001E-3</v>
      </c>
      <c r="F76" s="80">
        <f t="shared" ref="F76:F109" si="3">F75+1</f>
        <v>66</v>
      </c>
      <c r="G76" s="39">
        <v>0.19500000000000001</v>
      </c>
      <c r="H76" s="82">
        <v>0.24199999999999999</v>
      </c>
    </row>
    <row r="77" spans="2:8" ht="15" thickBot="1" x14ac:dyDescent="0.35">
      <c r="B77" s="80">
        <f t="shared" si="2"/>
        <v>67</v>
      </c>
      <c r="C77" s="39">
        <v>3.0000000000000001E-3</v>
      </c>
      <c r="D77" s="82">
        <v>4.0000000000000001E-3</v>
      </c>
      <c r="F77" s="80">
        <f t="shared" si="3"/>
        <v>67</v>
      </c>
      <c r="G77" s="39">
        <v>0.19500000000000001</v>
      </c>
      <c r="H77" s="82">
        <v>0.24199999999999999</v>
      </c>
    </row>
    <row r="78" spans="2:8" ht="15" thickBot="1" x14ac:dyDescent="0.35">
      <c r="B78" s="80">
        <f t="shared" si="2"/>
        <v>68</v>
      </c>
      <c r="C78" s="39">
        <v>3.0000000000000001E-3</v>
      </c>
      <c r="D78" s="82">
        <v>4.0000000000000001E-3</v>
      </c>
      <c r="F78" s="80">
        <f t="shared" si="3"/>
        <v>68</v>
      </c>
      <c r="G78" s="39">
        <v>0.19500000000000001</v>
      </c>
      <c r="H78" s="82">
        <v>0.24199999999999999</v>
      </c>
    </row>
    <row r="79" spans="2:8" ht="15" thickBot="1" x14ac:dyDescent="0.35">
      <c r="B79" s="80">
        <f t="shared" si="2"/>
        <v>69</v>
      </c>
      <c r="C79" s="39">
        <v>3.0000000000000001E-3</v>
      </c>
      <c r="D79" s="82">
        <v>4.0000000000000001E-3</v>
      </c>
      <c r="F79" s="80">
        <f t="shared" si="3"/>
        <v>69</v>
      </c>
      <c r="G79" s="39">
        <v>0.19500000000000001</v>
      </c>
      <c r="H79" s="82">
        <v>0.24199999999999999</v>
      </c>
    </row>
    <row r="80" spans="2:8" ht="15" thickBot="1" x14ac:dyDescent="0.35">
      <c r="B80" s="80">
        <f t="shared" si="2"/>
        <v>70</v>
      </c>
      <c r="C80" s="39">
        <v>3.0000000000000001E-3</v>
      </c>
      <c r="D80" s="82">
        <v>4.0000000000000001E-3</v>
      </c>
      <c r="F80" s="80">
        <f t="shared" si="3"/>
        <v>70</v>
      </c>
      <c r="G80" s="39">
        <v>0.215</v>
      </c>
      <c r="H80" s="82">
        <v>0.26300000000000001</v>
      </c>
    </row>
    <row r="81" spans="2:8" ht="15" thickBot="1" x14ac:dyDescent="0.35">
      <c r="B81" s="80">
        <f t="shared" si="2"/>
        <v>71</v>
      </c>
      <c r="C81" s="39">
        <v>3.0000000000000001E-3</v>
      </c>
      <c r="D81" s="82">
        <v>4.0000000000000001E-3</v>
      </c>
      <c r="F81" s="80">
        <f t="shared" si="3"/>
        <v>71</v>
      </c>
      <c r="G81" s="39">
        <v>0.215</v>
      </c>
      <c r="H81" s="82">
        <v>0.26300000000000001</v>
      </c>
    </row>
    <row r="82" spans="2:8" ht="15" thickBot="1" x14ac:dyDescent="0.35">
      <c r="B82" s="80">
        <f t="shared" si="2"/>
        <v>72</v>
      </c>
      <c r="C82" s="39">
        <v>3.0000000000000001E-3</v>
      </c>
      <c r="D82" s="82">
        <v>4.0000000000000001E-3</v>
      </c>
      <c r="F82" s="80">
        <f t="shared" si="3"/>
        <v>72</v>
      </c>
      <c r="G82" s="39">
        <v>0.215</v>
      </c>
      <c r="H82" s="82">
        <v>0.26300000000000001</v>
      </c>
    </row>
    <row r="83" spans="2:8" ht="15" thickBot="1" x14ac:dyDescent="0.35">
      <c r="B83" s="80">
        <f t="shared" si="2"/>
        <v>73</v>
      </c>
      <c r="C83" s="39">
        <v>3.0000000000000001E-3</v>
      </c>
      <c r="D83" s="82">
        <v>4.0000000000000001E-3</v>
      </c>
      <c r="F83" s="80">
        <f t="shared" si="3"/>
        <v>73</v>
      </c>
      <c r="G83" s="39">
        <v>0.215</v>
      </c>
      <c r="H83" s="82">
        <v>0.26300000000000001</v>
      </c>
    </row>
    <row r="84" spans="2:8" ht="15" thickBot="1" x14ac:dyDescent="0.35">
      <c r="B84" s="80">
        <f t="shared" si="2"/>
        <v>74</v>
      </c>
      <c r="C84" s="39">
        <v>3.0000000000000001E-3</v>
      </c>
      <c r="D84" s="82">
        <v>4.0000000000000001E-3</v>
      </c>
      <c r="F84" s="80">
        <f t="shared" si="3"/>
        <v>74</v>
      </c>
      <c r="G84" s="39">
        <v>0.215</v>
      </c>
      <c r="H84" s="82">
        <v>0.26300000000000001</v>
      </c>
    </row>
    <row r="85" spans="2:8" ht="15" thickBot="1" x14ac:dyDescent="0.35">
      <c r="B85" s="80">
        <f t="shared" si="2"/>
        <v>75</v>
      </c>
      <c r="C85" s="39">
        <v>4.0000000000000001E-3</v>
      </c>
      <c r="D85" s="82">
        <v>6.0000000000000001E-3</v>
      </c>
      <c r="F85" s="80">
        <f t="shared" si="3"/>
        <v>75</v>
      </c>
      <c r="G85" s="39">
        <v>0.28100000000000003</v>
      </c>
      <c r="H85" s="82">
        <v>0.29599999999999999</v>
      </c>
    </row>
    <row r="86" spans="2:8" ht="15" thickBot="1" x14ac:dyDescent="0.35">
      <c r="B86" s="80">
        <f t="shared" si="2"/>
        <v>76</v>
      </c>
      <c r="C86" s="39">
        <v>4.0000000000000001E-3</v>
      </c>
      <c r="D86" s="82">
        <v>6.0000000000000001E-3</v>
      </c>
      <c r="F86" s="80">
        <f t="shared" si="3"/>
        <v>76</v>
      </c>
      <c r="G86" s="39">
        <v>0.28100000000000003</v>
      </c>
      <c r="H86" s="82">
        <v>0.29599999999999999</v>
      </c>
    </row>
    <row r="87" spans="2:8" ht="15" thickBot="1" x14ac:dyDescent="0.35">
      <c r="B87" s="80">
        <f t="shared" si="2"/>
        <v>77</v>
      </c>
      <c r="C87" s="39">
        <v>4.0000000000000001E-3</v>
      </c>
      <c r="D87" s="82">
        <v>6.0000000000000001E-3</v>
      </c>
      <c r="F87" s="80">
        <f t="shared" si="3"/>
        <v>77</v>
      </c>
      <c r="G87" s="39">
        <v>0.28100000000000003</v>
      </c>
      <c r="H87" s="82">
        <v>0.29599999999999999</v>
      </c>
    </row>
    <row r="88" spans="2:8" ht="15" thickBot="1" x14ac:dyDescent="0.35">
      <c r="B88" s="80">
        <f t="shared" si="2"/>
        <v>78</v>
      </c>
      <c r="C88" s="39">
        <v>4.0000000000000001E-3</v>
      </c>
      <c r="D88" s="82">
        <v>6.0000000000000001E-3</v>
      </c>
      <c r="F88" s="80">
        <f t="shared" si="3"/>
        <v>78</v>
      </c>
      <c r="G88" s="39">
        <v>0.28100000000000003</v>
      </c>
      <c r="H88" s="82">
        <v>0.29599999999999999</v>
      </c>
    </row>
    <row r="89" spans="2:8" ht="15" thickBot="1" x14ac:dyDescent="0.35">
      <c r="B89" s="80">
        <f t="shared" si="2"/>
        <v>79</v>
      </c>
      <c r="C89" s="39">
        <v>4.0000000000000001E-3</v>
      </c>
      <c r="D89" s="82">
        <v>6.0000000000000001E-3</v>
      </c>
      <c r="F89" s="80">
        <f t="shared" si="3"/>
        <v>79</v>
      </c>
      <c r="G89" s="39">
        <v>0.28100000000000003</v>
      </c>
      <c r="H89" s="82">
        <v>0.29599999999999999</v>
      </c>
    </row>
    <row r="90" spans="2:8" ht="15" thickBot="1" x14ac:dyDescent="0.35">
      <c r="B90" s="80">
        <f t="shared" si="2"/>
        <v>80</v>
      </c>
      <c r="C90" s="39">
        <v>4.0000000000000001E-3</v>
      </c>
      <c r="D90" s="82">
        <v>7.0000000000000001E-3</v>
      </c>
      <c r="F90" s="80">
        <f t="shared" si="3"/>
        <v>80</v>
      </c>
      <c r="G90" s="39">
        <v>0.37</v>
      </c>
      <c r="H90" s="82">
        <v>0.29499999999999998</v>
      </c>
    </row>
    <row r="91" spans="2:8" ht="15" thickBot="1" x14ac:dyDescent="0.35">
      <c r="B91" s="80">
        <f t="shared" si="2"/>
        <v>81</v>
      </c>
      <c r="C91" s="39">
        <v>4.0000000000000001E-3</v>
      </c>
      <c r="D91" s="82">
        <v>7.0000000000000001E-3</v>
      </c>
      <c r="F91" s="80">
        <f t="shared" si="3"/>
        <v>81</v>
      </c>
      <c r="G91" s="39">
        <v>0.37</v>
      </c>
      <c r="H91" s="82">
        <v>0.29499999999999998</v>
      </c>
    </row>
    <row r="92" spans="2:8" ht="15" thickBot="1" x14ac:dyDescent="0.35">
      <c r="B92" s="80">
        <f t="shared" si="2"/>
        <v>82</v>
      </c>
      <c r="C92" s="39">
        <v>4.0000000000000001E-3</v>
      </c>
      <c r="D92" s="82">
        <v>7.0000000000000001E-3</v>
      </c>
      <c r="F92" s="80">
        <f t="shared" si="3"/>
        <v>82</v>
      </c>
      <c r="G92" s="39">
        <v>0.37</v>
      </c>
      <c r="H92" s="82">
        <v>0.29499999999999998</v>
      </c>
    </row>
    <row r="93" spans="2:8" ht="15" thickBot="1" x14ac:dyDescent="0.35">
      <c r="B93" s="80">
        <f t="shared" si="2"/>
        <v>83</v>
      </c>
      <c r="C93" s="39">
        <v>4.0000000000000001E-3</v>
      </c>
      <c r="D93" s="82">
        <v>7.0000000000000001E-3</v>
      </c>
      <c r="F93" s="80">
        <f t="shared" si="3"/>
        <v>83</v>
      </c>
      <c r="G93" s="39">
        <v>0.37</v>
      </c>
      <c r="H93" s="82">
        <v>0.29499999999999998</v>
      </c>
    </row>
    <row r="94" spans="2:8" ht="15" thickBot="1" x14ac:dyDescent="0.35">
      <c r="B94" s="80">
        <f t="shared" si="2"/>
        <v>84</v>
      </c>
      <c r="C94" s="39">
        <v>4.0000000000000001E-3</v>
      </c>
      <c r="D94" s="82">
        <v>7.0000000000000001E-3</v>
      </c>
      <c r="F94" s="80">
        <f t="shared" si="3"/>
        <v>84</v>
      </c>
      <c r="G94" s="39">
        <v>0.37</v>
      </c>
      <c r="H94" s="82">
        <v>0.29499999999999998</v>
      </c>
    </row>
    <row r="95" spans="2:8" ht="15" thickBot="1" x14ac:dyDescent="0.35">
      <c r="B95" s="80">
        <f t="shared" si="2"/>
        <v>85</v>
      </c>
      <c r="C95" s="39">
        <v>8.0000000000000002E-3</v>
      </c>
      <c r="D95" s="82">
        <v>8.9999999999999993E-3</v>
      </c>
      <c r="F95" s="80">
        <f t="shared" si="3"/>
        <v>85</v>
      </c>
      <c r="G95" s="39">
        <v>0.32500000000000001</v>
      </c>
      <c r="H95" s="82">
        <v>0.35799999999999998</v>
      </c>
    </row>
    <row r="96" spans="2:8" ht="15" thickBot="1" x14ac:dyDescent="0.35">
      <c r="B96" s="80">
        <f t="shared" si="2"/>
        <v>86</v>
      </c>
      <c r="C96" s="39">
        <v>8.0000000000000002E-3</v>
      </c>
      <c r="D96" s="82">
        <v>8.9999999999999993E-3</v>
      </c>
      <c r="F96" s="80">
        <f t="shared" si="3"/>
        <v>86</v>
      </c>
      <c r="G96" s="39">
        <v>0.32500000000000001</v>
      </c>
      <c r="H96" s="82">
        <v>0.35799999999999998</v>
      </c>
    </row>
    <row r="97" spans="2:8" ht="15" thickBot="1" x14ac:dyDescent="0.35">
      <c r="B97" s="80">
        <f t="shared" si="2"/>
        <v>87</v>
      </c>
      <c r="C97" s="39">
        <v>8.0000000000000002E-3</v>
      </c>
      <c r="D97" s="82">
        <v>8.9999999999999993E-3</v>
      </c>
      <c r="F97" s="80">
        <f t="shared" si="3"/>
        <v>87</v>
      </c>
      <c r="G97" s="39">
        <v>0.32500000000000001</v>
      </c>
      <c r="H97" s="82">
        <v>0.35799999999999998</v>
      </c>
    </row>
    <row r="98" spans="2:8" ht="15" thickBot="1" x14ac:dyDescent="0.35">
      <c r="B98" s="80">
        <f t="shared" si="2"/>
        <v>88</v>
      </c>
      <c r="C98" s="39">
        <v>8.0000000000000002E-3</v>
      </c>
      <c r="D98" s="82">
        <v>8.9999999999999993E-3</v>
      </c>
      <c r="F98" s="80">
        <f t="shared" si="3"/>
        <v>88</v>
      </c>
      <c r="G98" s="39">
        <v>0.32500000000000001</v>
      </c>
      <c r="H98" s="82">
        <v>0.35799999999999998</v>
      </c>
    </row>
    <row r="99" spans="2:8" ht="15" thickBot="1" x14ac:dyDescent="0.35">
      <c r="B99" s="80">
        <f t="shared" si="2"/>
        <v>89</v>
      </c>
      <c r="C99" s="39">
        <v>8.0000000000000002E-3</v>
      </c>
      <c r="D99" s="82">
        <v>8.9999999999999993E-3</v>
      </c>
      <c r="F99" s="80">
        <f t="shared" si="3"/>
        <v>89</v>
      </c>
      <c r="G99" s="39">
        <v>0.32500000000000001</v>
      </c>
      <c r="H99" s="82">
        <v>0.35799999999999998</v>
      </c>
    </row>
    <row r="100" spans="2:8" ht="15" thickBot="1" x14ac:dyDescent="0.35">
      <c r="B100" s="80">
        <f t="shared" si="2"/>
        <v>90</v>
      </c>
      <c r="C100" s="39">
        <v>1.0999999999999999E-2</v>
      </c>
      <c r="D100" s="82">
        <v>1.0999999999999999E-2</v>
      </c>
      <c r="F100" s="80">
        <f t="shared" si="3"/>
        <v>90</v>
      </c>
      <c r="G100" s="39">
        <v>0.27300000000000002</v>
      </c>
      <c r="H100" s="82">
        <v>0.38100000000000001</v>
      </c>
    </row>
    <row r="101" spans="2:8" ht="15" thickBot="1" x14ac:dyDescent="0.35">
      <c r="B101" s="80">
        <f t="shared" si="2"/>
        <v>91</v>
      </c>
      <c r="C101" s="39">
        <v>1.0999999999999999E-2</v>
      </c>
      <c r="D101" s="82">
        <v>1.0999999999999999E-2</v>
      </c>
      <c r="F101" s="80">
        <f t="shared" si="3"/>
        <v>91</v>
      </c>
      <c r="G101" s="39">
        <v>0.27300000000000002</v>
      </c>
      <c r="H101" s="82">
        <v>0.38100000000000001</v>
      </c>
    </row>
    <row r="102" spans="2:8" ht="15" thickBot="1" x14ac:dyDescent="0.35">
      <c r="B102" s="80">
        <f t="shared" si="2"/>
        <v>92</v>
      </c>
      <c r="C102" s="39">
        <v>1.0999999999999999E-2</v>
      </c>
      <c r="D102" s="82">
        <v>1.0999999999999999E-2</v>
      </c>
      <c r="F102" s="80">
        <f t="shared" si="3"/>
        <v>92</v>
      </c>
      <c r="G102" s="39">
        <v>0.27300000000000002</v>
      </c>
      <c r="H102" s="82">
        <v>0.38100000000000001</v>
      </c>
    </row>
    <row r="103" spans="2:8" ht="15" thickBot="1" x14ac:dyDescent="0.35">
      <c r="B103" s="80">
        <f t="shared" si="2"/>
        <v>93</v>
      </c>
      <c r="C103" s="39">
        <v>1.0999999999999999E-2</v>
      </c>
      <c r="D103" s="82">
        <v>1.0999999999999999E-2</v>
      </c>
      <c r="F103" s="80">
        <f t="shared" si="3"/>
        <v>93</v>
      </c>
      <c r="G103" s="39">
        <v>0.27300000000000002</v>
      </c>
      <c r="H103" s="82">
        <v>0.38100000000000001</v>
      </c>
    </row>
    <row r="104" spans="2:8" ht="15" thickBot="1" x14ac:dyDescent="0.35">
      <c r="B104" s="80">
        <f t="shared" si="2"/>
        <v>94</v>
      </c>
      <c r="C104" s="39">
        <v>1.0999999999999999E-2</v>
      </c>
      <c r="D104" s="82">
        <v>1.0999999999999999E-2</v>
      </c>
      <c r="F104" s="80">
        <f t="shared" si="3"/>
        <v>94</v>
      </c>
      <c r="G104" s="39">
        <v>0.27300000000000002</v>
      </c>
      <c r="H104" s="82">
        <v>0.38100000000000001</v>
      </c>
    </row>
    <row r="105" spans="2:8" ht="15" thickBot="1" x14ac:dyDescent="0.35">
      <c r="B105" s="80">
        <f t="shared" si="2"/>
        <v>95</v>
      </c>
      <c r="C105" s="39">
        <v>2.4E-2</v>
      </c>
      <c r="D105" s="82">
        <v>2.5000000000000001E-2</v>
      </c>
      <c r="F105" s="80">
        <f t="shared" si="3"/>
        <v>95</v>
      </c>
      <c r="G105" s="39">
        <v>0.2</v>
      </c>
      <c r="H105" s="82">
        <v>0.26</v>
      </c>
    </row>
    <row r="106" spans="2:8" ht="15" thickBot="1" x14ac:dyDescent="0.35">
      <c r="B106" s="80">
        <f t="shared" si="2"/>
        <v>96</v>
      </c>
      <c r="C106" s="39">
        <v>2.4E-2</v>
      </c>
      <c r="D106" s="82">
        <v>2.5000000000000001E-2</v>
      </c>
      <c r="F106" s="80">
        <f t="shared" si="3"/>
        <v>96</v>
      </c>
      <c r="G106" s="39">
        <v>0.2</v>
      </c>
      <c r="H106" s="82">
        <v>0.26</v>
      </c>
    </row>
    <row r="107" spans="2:8" ht="15" thickBot="1" x14ac:dyDescent="0.35">
      <c r="B107" s="80">
        <f t="shared" si="2"/>
        <v>97</v>
      </c>
      <c r="C107" s="39">
        <v>2.4E-2</v>
      </c>
      <c r="D107" s="82">
        <v>2.5000000000000001E-2</v>
      </c>
      <c r="F107" s="80">
        <f t="shared" si="3"/>
        <v>97</v>
      </c>
      <c r="G107" s="39">
        <v>0.2</v>
      </c>
      <c r="H107" s="82">
        <v>0.26</v>
      </c>
    </row>
    <row r="108" spans="2:8" ht="15" thickBot="1" x14ac:dyDescent="0.35">
      <c r="B108" s="80">
        <f t="shared" si="2"/>
        <v>98</v>
      </c>
      <c r="C108" s="39">
        <v>2.4E-2</v>
      </c>
      <c r="D108" s="82">
        <v>2.5000000000000001E-2</v>
      </c>
      <c r="F108" s="80">
        <f t="shared" si="3"/>
        <v>98</v>
      </c>
      <c r="G108" s="39">
        <v>0.2</v>
      </c>
      <c r="H108" s="82">
        <v>0.26</v>
      </c>
    </row>
    <row r="109" spans="2:8" ht="15" thickBot="1" x14ac:dyDescent="0.35">
      <c r="B109" s="80">
        <f t="shared" si="2"/>
        <v>99</v>
      </c>
      <c r="C109" s="39">
        <v>2.4E-2</v>
      </c>
      <c r="D109" s="82">
        <v>2.5000000000000001E-2</v>
      </c>
      <c r="F109" s="80">
        <f t="shared" si="3"/>
        <v>99</v>
      </c>
      <c r="G109" s="39">
        <v>0.2</v>
      </c>
      <c r="H109" s="82">
        <v>0.26</v>
      </c>
    </row>
    <row r="110" spans="2:8" ht="15" thickBot="1" x14ac:dyDescent="0.35">
      <c r="B110" s="80" t="str">
        <f>"100+"</f>
        <v>100+</v>
      </c>
      <c r="C110" s="39">
        <v>0.14399999999999999</v>
      </c>
      <c r="D110" s="82">
        <v>0.124</v>
      </c>
      <c r="F110" s="80" t="str">
        <f>"100+"</f>
        <v>100+</v>
      </c>
      <c r="G110" s="39">
        <f>H110</f>
        <v>0.23300000000000001</v>
      </c>
      <c r="H110" s="82">
        <v>0.23300000000000001</v>
      </c>
    </row>
    <row r="111" spans="2:8" x14ac:dyDescent="0.3">
      <c r="B111" t="s">
        <v>555</v>
      </c>
      <c r="F111" t="s">
        <v>547</v>
      </c>
    </row>
    <row r="112" spans="2:8" x14ac:dyDescent="0.3">
      <c r="B112" t="s">
        <v>556</v>
      </c>
    </row>
    <row r="113" spans="2:2" x14ac:dyDescent="0.3">
      <c r="B113" t="s">
        <v>557</v>
      </c>
    </row>
  </sheetData>
  <mergeCells count="1">
    <mergeCell ref="B8:E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EEA95-310A-4110-B09D-981C71BC74D0}">
  <dimension ref="A1:U212"/>
  <sheetViews>
    <sheetView topLeftCell="A188" workbookViewId="0">
      <selection activeCell="A117" sqref="A117"/>
    </sheetView>
  </sheetViews>
  <sheetFormatPr defaultRowHeight="14.4" x14ac:dyDescent="0.3"/>
  <cols>
    <col min="1" max="1" width="28.6640625" customWidth="1"/>
    <col min="2" max="2" width="10.33203125" customWidth="1"/>
    <col min="4" max="4" width="12.44140625" customWidth="1"/>
    <col min="21" max="21" width="12" bestFit="1" customWidth="1"/>
  </cols>
  <sheetData>
    <row r="1" spans="1:21" x14ac:dyDescent="0.3">
      <c r="A1" s="37" t="s">
        <v>431</v>
      </c>
    </row>
    <row r="2" spans="1:21" ht="15" thickBot="1" x14ac:dyDescent="0.35"/>
    <row r="3" spans="1:21" x14ac:dyDescent="0.3">
      <c r="A3" s="27" t="s">
        <v>432</v>
      </c>
      <c r="B3" s="28" t="s">
        <v>433</v>
      </c>
      <c r="C3" s="28" t="s">
        <v>434</v>
      </c>
      <c r="D3" s="29" t="s">
        <v>435</v>
      </c>
    </row>
    <row r="4" spans="1:21" x14ac:dyDescent="0.3">
      <c r="A4" s="34" t="str">
        <f>'Live Data'!B2</f>
        <v>Aruba</v>
      </c>
      <c r="B4" s="25">
        <f>'Live Data'!D2</f>
        <v>101</v>
      </c>
      <c r="C4" s="8">
        <f>'Live Data'!F2</f>
        <v>3</v>
      </c>
      <c r="D4" s="32">
        <f>C4/B4</f>
        <v>2.9702970297029702E-2</v>
      </c>
      <c r="G4" s="1" t="s">
        <v>436</v>
      </c>
    </row>
    <row r="5" spans="1:21" x14ac:dyDescent="0.3">
      <c r="A5" s="34" t="str">
        <f>'Live Data'!B3</f>
        <v>Afghanistan</v>
      </c>
      <c r="B5" s="25">
        <f>'Live Data'!D3</f>
        <v>15750</v>
      </c>
      <c r="C5" s="8">
        <f>'Live Data'!F3</f>
        <v>265</v>
      </c>
      <c r="D5" s="32">
        <f t="shared" ref="D5:D68" si="0">C5/B5</f>
        <v>1.6825396825396827E-2</v>
      </c>
    </row>
    <row r="6" spans="1:21" x14ac:dyDescent="0.3">
      <c r="A6" s="34" t="str">
        <f>'Live Data'!B4</f>
        <v>Angola</v>
      </c>
      <c r="B6" s="25">
        <f>'Live Data'!D4</f>
        <v>86</v>
      </c>
      <c r="C6" s="8">
        <f>'Live Data'!F4</f>
        <v>4</v>
      </c>
      <c r="D6" s="32">
        <f t="shared" si="0"/>
        <v>4.6511627906976744E-2</v>
      </c>
      <c r="G6" s="1" t="s">
        <v>437</v>
      </c>
    </row>
    <row r="7" spans="1:21" x14ac:dyDescent="0.3">
      <c r="A7" s="34" t="str">
        <f>'Live Data'!B5</f>
        <v>Anguilla</v>
      </c>
      <c r="B7" s="25">
        <f>'Live Data'!D5</f>
        <v>3</v>
      </c>
      <c r="C7" s="8">
        <f>'Live Data'!F5</f>
        <v>0</v>
      </c>
      <c r="D7" s="32">
        <f t="shared" si="0"/>
        <v>0</v>
      </c>
    </row>
    <row r="8" spans="1:21" x14ac:dyDescent="0.3">
      <c r="A8" s="34" t="str">
        <f>'Live Data'!B6</f>
        <v>Albania</v>
      </c>
      <c r="B8" s="25">
        <f>'Live Data'!D6</f>
        <v>1143</v>
      </c>
      <c r="C8" s="8">
        <f>'Live Data'!F6</f>
        <v>33</v>
      </c>
      <c r="D8" s="32">
        <f t="shared" si="0"/>
        <v>2.8871391076115485E-2</v>
      </c>
      <c r="G8" s="1" t="s">
        <v>438</v>
      </c>
    </row>
    <row r="9" spans="1:21" x14ac:dyDescent="0.3">
      <c r="A9" s="34" t="str">
        <f>'Live Data'!B7</f>
        <v>Andorra</v>
      </c>
      <c r="B9" s="25">
        <f>'Live Data'!D7</f>
        <v>765</v>
      </c>
      <c r="C9" s="8">
        <f>'Live Data'!F7</f>
        <v>51</v>
      </c>
      <c r="D9" s="32">
        <f t="shared" si="0"/>
        <v>6.6666666666666666E-2</v>
      </c>
    </row>
    <row r="10" spans="1:21" x14ac:dyDescent="0.3">
      <c r="A10" s="34" t="str">
        <f>'Live Data'!B8</f>
        <v>United Arab Emirates</v>
      </c>
      <c r="B10" s="25">
        <f>'Live Data'!D8</f>
        <v>35192</v>
      </c>
      <c r="C10" s="8">
        <f>'Live Data'!F8</f>
        <v>266</v>
      </c>
      <c r="D10" s="32">
        <f t="shared" si="0"/>
        <v>7.5585360309161171E-3</v>
      </c>
      <c r="G10" s="1" t="s">
        <v>439</v>
      </c>
    </row>
    <row r="11" spans="1:21" x14ac:dyDescent="0.3">
      <c r="A11" s="34" t="str">
        <f>'Live Data'!B9</f>
        <v>Argentina</v>
      </c>
      <c r="B11" s="25">
        <f>'Live Data'!D9</f>
        <v>17402</v>
      </c>
      <c r="C11" s="8">
        <f>'Live Data'!F9</f>
        <v>556</v>
      </c>
      <c r="D11" s="32">
        <f t="shared" si="0"/>
        <v>3.1950350534421329E-2</v>
      </c>
    </row>
    <row r="12" spans="1:21" x14ac:dyDescent="0.3">
      <c r="A12" s="34" t="str">
        <f>'Live Data'!B10</f>
        <v>Armenia</v>
      </c>
      <c r="B12" s="25">
        <f>'Live Data'!D10</f>
        <v>9492</v>
      </c>
      <c r="C12" s="8">
        <f>'Live Data'!F10</f>
        <v>139</v>
      </c>
      <c r="D12" s="32">
        <f t="shared" si="0"/>
        <v>1.4643910661609777E-2</v>
      </c>
      <c r="G12" s="1" t="s">
        <v>442</v>
      </c>
      <c r="U12" s="94"/>
    </row>
    <row r="13" spans="1:21" x14ac:dyDescent="0.3">
      <c r="A13" s="34" t="str">
        <f>'Live Data'!B11</f>
        <v>Antigua and Barbuda</v>
      </c>
      <c r="B13" s="25">
        <f>'Live Data'!D11</f>
        <v>25</v>
      </c>
      <c r="C13" s="8">
        <f>'Live Data'!F11</f>
        <v>3</v>
      </c>
      <c r="D13" s="32">
        <f t="shared" si="0"/>
        <v>0.12</v>
      </c>
    </row>
    <row r="14" spans="1:21" x14ac:dyDescent="0.3">
      <c r="A14" s="34" t="str">
        <f>'Live Data'!B12</f>
        <v>Australia</v>
      </c>
      <c r="B14" s="25">
        <f>'Live Data'!D12</f>
        <v>7204</v>
      </c>
      <c r="C14" s="8">
        <f>'Live Data'!F12</f>
        <v>103</v>
      </c>
      <c r="D14" s="32">
        <f t="shared" si="0"/>
        <v>1.4297612437534702E-2</v>
      </c>
      <c r="G14" s="1" t="s">
        <v>443</v>
      </c>
    </row>
    <row r="15" spans="1:21" x14ac:dyDescent="0.3">
      <c r="A15" s="34" t="str">
        <f>'Live Data'!B13</f>
        <v>Austria</v>
      </c>
      <c r="B15" s="25">
        <f>'Live Data'!D13</f>
        <v>16663</v>
      </c>
      <c r="C15" s="8">
        <f>'Live Data'!F13</f>
        <v>668</v>
      </c>
      <c r="D15" s="32">
        <f t="shared" si="0"/>
        <v>4.0088819540298866E-2</v>
      </c>
    </row>
    <row r="16" spans="1:21" x14ac:dyDescent="0.3">
      <c r="A16" s="34" t="str">
        <f>'Live Data'!B14</f>
        <v>Azerbaijan</v>
      </c>
      <c r="B16" s="25">
        <f>'Live Data'!D14</f>
        <v>5662</v>
      </c>
      <c r="C16" s="8">
        <f>'Live Data'!F14</f>
        <v>68</v>
      </c>
      <c r="D16" s="32">
        <f t="shared" si="0"/>
        <v>1.2009890498057224E-2</v>
      </c>
    </row>
    <row r="17" spans="1:4" x14ac:dyDescent="0.3">
      <c r="A17" s="34" t="str">
        <f>'Live Data'!B15</f>
        <v>Burundi</v>
      </c>
      <c r="B17" s="25">
        <f>'Live Data'!D15</f>
        <v>63</v>
      </c>
      <c r="C17" s="8">
        <f>'Live Data'!F15</f>
        <v>1</v>
      </c>
      <c r="D17" s="32">
        <f t="shared" si="0"/>
        <v>1.5873015873015872E-2</v>
      </c>
    </row>
    <row r="18" spans="1:4" x14ac:dyDescent="0.3">
      <c r="A18" s="34" t="str">
        <f>'Live Data'!B16</f>
        <v>Belgium</v>
      </c>
      <c r="B18" s="25">
        <f>'Live Data'!D16</f>
        <v>58517</v>
      </c>
      <c r="C18" s="8">
        <f>'Live Data'!F16</f>
        <v>9486</v>
      </c>
      <c r="D18" s="32">
        <f t="shared" si="0"/>
        <v>0.16210673821282703</v>
      </c>
    </row>
    <row r="19" spans="1:4" x14ac:dyDescent="0.3">
      <c r="A19" s="34" t="str">
        <f>'Live Data'!B17</f>
        <v>Benin</v>
      </c>
      <c r="B19" s="25">
        <f>'Live Data'!D17</f>
        <v>243</v>
      </c>
      <c r="C19" s="8">
        <f>'Live Data'!F17</f>
        <v>3</v>
      </c>
      <c r="D19" s="32">
        <f t="shared" si="0"/>
        <v>1.2345679012345678E-2</v>
      </c>
    </row>
    <row r="20" spans="1:4" x14ac:dyDescent="0.3">
      <c r="A20" s="34" t="str">
        <f>'Live Data'!B18</f>
        <v>Bonaire Sint Eustatius and Saba</v>
      </c>
      <c r="B20" s="25">
        <f>'Live Data'!D18</f>
        <v>7</v>
      </c>
      <c r="C20" s="8">
        <f>'Live Data'!F18</f>
        <v>0</v>
      </c>
      <c r="D20" s="32">
        <f t="shared" si="0"/>
        <v>0</v>
      </c>
    </row>
    <row r="21" spans="1:4" x14ac:dyDescent="0.3">
      <c r="A21" s="34" t="str">
        <f>'Live Data'!B19</f>
        <v>Burkina Faso</v>
      </c>
      <c r="B21" s="25">
        <f>'Live Data'!D19</f>
        <v>881</v>
      </c>
      <c r="C21" s="8">
        <f>'Live Data'!F19</f>
        <v>53</v>
      </c>
      <c r="D21" s="32">
        <f t="shared" si="0"/>
        <v>6.0158910329171394E-2</v>
      </c>
    </row>
    <row r="22" spans="1:4" x14ac:dyDescent="0.3">
      <c r="A22" s="34" t="str">
        <f>'Live Data'!B20</f>
        <v>Bangladesh</v>
      </c>
      <c r="B22" s="25">
        <f>'Live Data'!D20</f>
        <v>49534</v>
      </c>
      <c r="C22" s="8">
        <f>'Live Data'!F20</f>
        <v>672</v>
      </c>
      <c r="D22" s="32">
        <f t="shared" si="0"/>
        <v>1.3566439213469537E-2</v>
      </c>
    </row>
    <row r="23" spans="1:4" x14ac:dyDescent="0.3">
      <c r="A23" s="34" t="str">
        <f>'Live Data'!B21</f>
        <v>Bulgaria</v>
      </c>
      <c r="B23" s="25">
        <f>'Live Data'!D21</f>
        <v>2513</v>
      </c>
      <c r="C23" s="8">
        <f>'Live Data'!F21</f>
        <v>144</v>
      </c>
      <c r="D23" s="32">
        <f t="shared" si="0"/>
        <v>5.7302029446876242E-2</v>
      </c>
    </row>
    <row r="24" spans="1:4" x14ac:dyDescent="0.3">
      <c r="A24" s="34" t="str">
        <f>'Live Data'!B22</f>
        <v>Bahrain</v>
      </c>
      <c r="B24" s="25">
        <f>'Live Data'!D22</f>
        <v>11804</v>
      </c>
      <c r="C24" s="8">
        <f>'Live Data'!F22</f>
        <v>19</v>
      </c>
      <c r="D24" s="32">
        <f t="shared" si="0"/>
        <v>1.6096238563198916E-3</v>
      </c>
    </row>
    <row r="25" spans="1:4" x14ac:dyDescent="0.3">
      <c r="A25" s="34" t="str">
        <f>'Live Data'!B23</f>
        <v>Bahamas</v>
      </c>
      <c r="B25" s="25">
        <f>'Live Data'!D23</f>
        <v>102</v>
      </c>
      <c r="C25" s="8">
        <f>'Live Data'!F23</f>
        <v>11</v>
      </c>
      <c r="D25" s="32">
        <f t="shared" si="0"/>
        <v>0.10784313725490197</v>
      </c>
    </row>
    <row r="26" spans="1:4" x14ac:dyDescent="0.3">
      <c r="A26" s="34" t="str">
        <f>'Live Data'!B24</f>
        <v>Bosnia and Herzegovina</v>
      </c>
      <c r="B26" s="25">
        <f>'Live Data'!D24</f>
        <v>2523</v>
      </c>
      <c r="C26" s="8">
        <f>'Live Data'!F24</f>
        <v>153</v>
      </c>
      <c r="D26" s="32">
        <f t="shared" si="0"/>
        <v>6.0642092746730082E-2</v>
      </c>
    </row>
    <row r="27" spans="1:4" x14ac:dyDescent="0.3">
      <c r="A27" s="34" t="str">
        <f>'Live Data'!B25</f>
        <v>Belarus</v>
      </c>
      <c r="B27" s="25">
        <f>'Live Data'!D25</f>
        <v>43403</v>
      </c>
      <c r="C27" s="8">
        <f>'Live Data'!F25</f>
        <v>240</v>
      </c>
      <c r="D27" s="32">
        <f t="shared" si="0"/>
        <v>5.529571688592954E-3</v>
      </c>
    </row>
    <row r="28" spans="1:4" x14ac:dyDescent="0.3">
      <c r="A28" s="34" t="str">
        <f>'Live Data'!B26</f>
        <v>Belize</v>
      </c>
      <c r="B28" s="25">
        <f>'Live Data'!D26</f>
        <v>18</v>
      </c>
      <c r="C28" s="8">
        <f>'Live Data'!F26</f>
        <v>2</v>
      </c>
      <c r="D28" s="32">
        <f t="shared" si="0"/>
        <v>0.1111111111111111</v>
      </c>
    </row>
    <row r="29" spans="1:4" x14ac:dyDescent="0.3">
      <c r="A29" s="34" t="str">
        <f>'Live Data'!B27</f>
        <v>Bermuda</v>
      </c>
      <c r="B29" s="25">
        <f>'Live Data'!D27</f>
        <v>141</v>
      </c>
      <c r="C29" s="8">
        <f>'Live Data'!F27</f>
        <v>9</v>
      </c>
      <c r="D29" s="32">
        <f t="shared" si="0"/>
        <v>6.3829787234042548E-2</v>
      </c>
    </row>
    <row r="30" spans="1:4" x14ac:dyDescent="0.3">
      <c r="A30" s="34" t="str">
        <f>'Live Data'!B28</f>
        <v>Bolivia</v>
      </c>
      <c r="B30" s="25">
        <f>'Live Data'!D28</f>
        <v>10531</v>
      </c>
      <c r="C30" s="8">
        <f>'Live Data'!F28</f>
        <v>343</v>
      </c>
      <c r="D30" s="32">
        <f t="shared" si="0"/>
        <v>3.2570506124774475E-2</v>
      </c>
    </row>
    <row r="31" spans="1:4" x14ac:dyDescent="0.3">
      <c r="A31" s="34" t="str">
        <f>'Live Data'!B29</f>
        <v>Brazil</v>
      </c>
      <c r="B31" s="25">
        <f>'Live Data'!D29</f>
        <v>526447</v>
      </c>
      <c r="C31" s="8">
        <f>'Live Data'!F29</f>
        <v>29937</v>
      </c>
      <c r="D31" s="32">
        <f t="shared" si="0"/>
        <v>5.6866123275467424E-2</v>
      </c>
    </row>
    <row r="32" spans="1:4" x14ac:dyDescent="0.3">
      <c r="A32" s="34" t="str">
        <f>'Live Data'!B30</f>
        <v>Barbados</v>
      </c>
      <c r="B32" s="25">
        <f>'Live Data'!D30</f>
        <v>92</v>
      </c>
      <c r="C32" s="8">
        <f>'Live Data'!F30</f>
        <v>7</v>
      </c>
      <c r="D32" s="32">
        <f t="shared" si="0"/>
        <v>7.6086956521739135E-2</v>
      </c>
    </row>
    <row r="33" spans="1:4" x14ac:dyDescent="0.3">
      <c r="A33" s="34" t="str">
        <f>'Live Data'!B31</f>
        <v>Brunei</v>
      </c>
      <c r="B33" s="25">
        <f>'Live Data'!D31</f>
        <v>141</v>
      </c>
      <c r="C33" s="8">
        <f>'Live Data'!F31</f>
        <v>2</v>
      </c>
      <c r="D33" s="32">
        <f t="shared" si="0"/>
        <v>1.4184397163120567E-2</v>
      </c>
    </row>
    <row r="34" spans="1:4" x14ac:dyDescent="0.3">
      <c r="A34" s="34" t="str">
        <f>'Live Data'!B32</f>
        <v>Bhutan</v>
      </c>
      <c r="B34" s="25">
        <f>'Live Data'!D32</f>
        <v>47</v>
      </c>
      <c r="C34" s="8">
        <f>'Live Data'!F32</f>
        <v>0</v>
      </c>
      <c r="D34" s="32">
        <f t="shared" si="0"/>
        <v>0</v>
      </c>
    </row>
    <row r="35" spans="1:4" x14ac:dyDescent="0.3">
      <c r="A35" s="34" t="str">
        <f>'Live Data'!B33</f>
        <v>Botswana</v>
      </c>
      <c r="B35" s="25">
        <f>'Live Data'!D33</f>
        <v>38</v>
      </c>
      <c r="C35" s="8">
        <f>'Live Data'!F33</f>
        <v>1</v>
      </c>
      <c r="D35" s="32">
        <f t="shared" si="0"/>
        <v>2.6315789473684209E-2</v>
      </c>
    </row>
    <row r="36" spans="1:4" x14ac:dyDescent="0.3">
      <c r="A36" s="34" t="str">
        <f>'Live Data'!B34</f>
        <v>Central African Republic</v>
      </c>
      <c r="B36" s="25">
        <f>'Live Data'!D34</f>
        <v>1069</v>
      </c>
      <c r="C36" s="8">
        <f>'Live Data'!F34</f>
        <v>4</v>
      </c>
      <c r="D36" s="32">
        <f t="shared" si="0"/>
        <v>3.7418147801683817E-3</v>
      </c>
    </row>
    <row r="37" spans="1:4" x14ac:dyDescent="0.3">
      <c r="A37" s="34" t="str">
        <f>'Live Data'!B35</f>
        <v>Canada</v>
      </c>
      <c r="B37" s="25">
        <f>'Live Data'!D35</f>
        <v>91694</v>
      </c>
      <c r="C37" s="8">
        <f>'Live Data'!F35</f>
        <v>7326</v>
      </c>
      <c r="D37" s="32">
        <f t="shared" si="0"/>
        <v>7.9896176412851447E-2</v>
      </c>
    </row>
    <row r="38" spans="1:4" x14ac:dyDescent="0.3">
      <c r="A38" s="34" t="str">
        <f>'Live Data'!B36</f>
        <v>Switzerland</v>
      </c>
      <c r="B38" s="25">
        <f>'Live Data'!D36</f>
        <v>30788</v>
      </c>
      <c r="C38" s="8">
        <f>'Live Data'!F36</f>
        <v>1656</v>
      </c>
      <c r="D38" s="32">
        <f t="shared" si="0"/>
        <v>5.3787189814213328E-2</v>
      </c>
    </row>
    <row r="39" spans="1:4" x14ac:dyDescent="0.3">
      <c r="A39" s="34" t="str">
        <f>'Live Data'!B37</f>
        <v>Chile</v>
      </c>
      <c r="B39" s="25">
        <f>'Live Data'!D37</f>
        <v>105159</v>
      </c>
      <c r="C39" s="8">
        <f>'Live Data'!F37</f>
        <v>1113</v>
      </c>
      <c r="D39" s="32">
        <f t="shared" si="0"/>
        <v>1.0583972841126294E-2</v>
      </c>
    </row>
    <row r="40" spans="1:4" x14ac:dyDescent="0.3">
      <c r="A40" s="34" t="str">
        <f>'Live Data'!B38</f>
        <v>China</v>
      </c>
      <c r="B40" s="25">
        <f>'Live Data'!D38</f>
        <v>84154</v>
      </c>
      <c r="C40" s="8">
        <f>'Live Data'!F38</f>
        <v>4638</v>
      </c>
      <c r="D40" s="32">
        <f t="shared" si="0"/>
        <v>5.5113244765548873E-2</v>
      </c>
    </row>
    <row r="41" spans="1:4" x14ac:dyDescent="0.3">
      <c r="A41" s="34" t="str">
        <f>'Live Data'!B39</f>
        <v>Cote d'Ivoire</v>
      </c>
      <c r="B41" s="25">
        <f>'Live Data'!D39</f>
        <v>2951</v>
      </c>
      <c r="C41" s="8">
        <f>'Live Data'!F39</f>
        <v>33</v>
      </c>
      <c r="D41" s="32">
        <f t="shared" si="0"/>
        <v>1.1182649949169773E-2</v>
      </c>
    </row>
    <row r="42" spans="1:4" x14ac:dyDescent="0.3">
      <c r="A42" s="34" t="str">
        <f>'Live Data'!B40</f>
        <v>Cameroon</v>
      </c>
      <c r="B42" s="25">
        <f>'Live Data'!D40</f>
        <v>6397</v>
      </c>
      <c r="C42" s="8">
        <f>'Live Data'!F40</f>
        <v>199</v>
      </c>
      <c r="D42" s="32">
        <f t="shared" si="0"/>
        <v>3.1108332030639362E-2</v>
      </c>
    </row>
    <row r="43" spans="1:4" x14ac:dyDescent="0.3">
      <c r="A43" s="34" t="str">
        <f>'Live Data'!B41</f>
        <v>Democratic Republic of Congo</v>
      </c>
      <c r="B43" s="25">
        <f>'Live Data'!D41</f>
        <v>3194</v>
      </c>
      <c r="C43" s="8">
        <f>'Live Data'!F41</f>
        <v>72</v>
      </c>
      <c r="D43" s="32">
        <f t="shared" si="0"/>
        <v>2.2542266750156543E-2</v>
      </c>
    </row>
    <row r="44" spans="1:4" x14ac:dyDescent="0.3">
      <c r="A44" s="34" t="str">
        <f>'Live Data'!B42</f>
        <v>Congo</v>
      </c>
      <c r="B44" s="25">
        <f>'Live Data'!D42</f>
        <v>611</v>
      </c>
      <c r="C44" s="8">
        <f>'Live Data'!F42</f>
        <v>20</v>
      </c>
      <c r="D44" s="32">
        <f t="shared" si="0"/>
        <v>3.2733224222585927E-2</v>
      </c>
    </row>
    <row r="45" spans="1:4" x14ac:dyDescent="0.3">
      <c r="A45" s="34" t="str">
        <f>'Live Data'!B43</f>
        <v>Colombia</v>
      </c>
      <c r="B45" s="25">
        <f>'Live Data'!D43</f>
        <v>30493</v>
      </c>
      <c r="C45" s="8">
        <f>'Live Data'!F43</f>
        <v>969</v>
      </c>
      <c r="D45" s="32">
        <f t="shared" si="0"/>
        <v>3.1777785065424849E-2</v>
      </c>
    </row>
    <row r="46" spans="1:4" x14ac:dyDescent="0.3">
      <c r="A46" s="34" t="str">
        <f>'Live Data'!B44</f>
        <v>Comoros</v>
      </c>
      <c r="B46" s="25">
        <f>'Live Data'!D44</f>
        <v>106</v>
      </c>
      <c r="C46" s="8">
        <f>'Live Data'!F44</f>
        <v>2</v>
      </c>
      <c r="D46" s="32">
        <f t="shared" si="0"/>
        <v>1.8867924528301886E-2</v>
      </c>
    </row>
    <row r="47" spans="1:4" x14ac:dyDescent="0.3">
      <c r="A47" s="34" t="str">
        <f>'Live Data'!B45</f>
        <v>Cape Verde</v>
      </c>
      <c r="B47" s="25">
        <f>'Live Data'!D45</f>
        <v>458</v>
      </c>
      <c r="C47" s="8">
        <f>'Live Data'!F45</f>
        <v>4</v>
      </c>
      <c r="D47" s="32">
        <f t="shared" si="0"/>
        <v>8.7336244541484712E-3</v>
      </c>
    </row>
    <row r="48" spans="1:4" x14ac:dyDescent="0.3">
      <c r="A48" s="34" t="str">
        <f>'Live Data'!B46</f>
        <v>Costa Rica</v>
      </c>
      <c r="B48" s="25">
        <f>'Live Data'!D46</f>
        <v>1084</v>
      </c>
      <c r="C48" s="8">
        <f>'Live Data'!F46</f>
        <v>10</v>
      </c>
      <c r="D48" s="32">
        <f t="shared" si="0"/>
        <v>9.2250922509225092E-3</v>
      </c>
    </row>
    <row r="49" spans="1:4" x14ac:dyDescent="0.3">
      <c r="A49" s="34" t="str">
        <f>'Live Data'!B47</f>
        <v>Cuba</v>
      </c>
      <c r="B49" s="25">
        <f>'Live Data'!D47</f>
        <v>2083</v>
      </c>
      <c r="C49" s="8">
        <f>'Live Data'!F47</f>
        <v>83</v>
      </c>
      <c r="D49" s="32">
        <f t="shared" si="0"/>
        <v>3.9846375420067214E-2</v>
      </c>
    </row>
    <row r="50" spans="1:4" x14ac:dyDescent="0.3">
      <c r="A50" s="34" t="str">
        <f>'Live Data'!B48</f>
        <v>Curacao</v>
      </c>
      <c r="B50" s="25">
        <f>'Live Data'!D48</f>
        <v>20</v>
      </c>
      <c r="C50" s="8">
        <f>'Live Data'!F48</f>
        <v>1</v>
      </c>
      <c r="D50" s="32">
        <f t="shared" si="0"/>
        <v>0.05</v>
      </c>
    </row>
    <row r="51" spans="1:4" x14ac:dyDescent="0.3">
      <c r="A51" s="34" t="str">
        <f>'Live Data'!B49</f>
        <v>Cayman Islands</v>
      </c>
      <c r="B51" s="25">
        <f>'Live Data'!D49</f>
        <v>150</v>
      </c>
      <c r="C51" s="8">
        <f>'Live Data'!F49</f>
        <v>1</v>
      </c>
      <c r="D51" s="32">
        <f t="shared" si="0"/>
        <v>6.6666666666666671E-3</v>
      </c>
    </row>
    <row r="52" spans="1:4" x14ac:dyDescent="0.3">
      <c r="A52" s="34" t="str">
        <f>'Live Data'!B50</f>
        <v>Cyprus</v>
      </c>
      <c r="B52" s="25">
        <f>'Live Data'!D50</f>
        <v>949</v>
      </c>
      <c r="C52" s="8">
        <f>'Live Data'!F50</f>
        <v>17</v>
      </c>
      <c r="D52" s="32">
        <f t="shared" si="0"/>
        <v>1.7913593256059009E-2</v>
      </c>
    </row>
    <row r="53" spans="1:4" x14ac:dyDescent="0.3">
      <c r="A53" s="34" t="str">
        <f>'Live Data'!B51</f>
        <v>Czech Republic</v>
      </c>
      <c r="B53" s="25">
        <f>'Live Data'!D51</f>
        <v>9302</v>
      </c>
      <c r="C53" s="8">
        <f>'Live Data'!F51</f>
        <v>321</v>
      </c>
      <c r="D53" s="32">
        <f t="shared" si="0"/>
        <v>3.4508707804773164E-2</v>
      </c>
    </row>
    <row r="54" spans="1:4" x14ac:dyDescent="0.3">
      <c r="A54" s="34" t="str">
        <f>'Live Data'!B52</f>
        <v>Germany</v>
      </c>
      <c r="B54" s="25">
        <f>'Live Data'!D52</f>
        <v>182028</v>
      </c>
      <c r="C54" s="8">
        <f>'Live Data'!F52</f>
        <v>8522</v>
      </c>
      <c r="D54" s="32">
        <f t="shared" si="0"/>
        <v>4.6816973212912297E-2</v>
      </c>
    </row>
    <row r="55" spans="1:4" x14ac:dyDescent="0.3">
      <c r="A55" s="34" t="str">
        <f>'Live Data'!B53</f>
        <v>Djibouti</v>
      </c>
      <c r="B55" s="25">
        <f>'Live Data'!D53</f>
        <v>3569</v>
      </c>
      <c r="C55" s="8">
        <f>'Live Data'!F53</f>
        <v>24</v>
      </c>
      <c r="D55" s="32">
        <f t="shared" si="0"/>
        <v>6.7245727094424204E-3</v>
      </c>
    </row>
    <row r="56" spans="1:4" x14ac:dyDescent="0.3">
      <c r="A56" s="34" t="str">
        <f>'Live Data'!B54</f>
        <v>Dominica</v>
      </c>
      <c r="B56" s="25">
        <f>'Live Data'!D54</f>
        <v>18</v>
      </c>
      <c r="C56" s="8">
        <f>'Live Data'!F54</f>
        <v>0</v>
      </c>
      <c r="D56" s="32">
        <f t="shared" si="0"/>
        <v>0</v>
      </c>
    </row>
    <row r="57" spans="1:4" x14ac:dyDescent="0.3">
      <c r="A57" s="34" t="str">
        <f>'Live Data'!B55</f>
        <v>Denmark</v>
      </c>
      <c r="B57" s="25">
        <f>'Live Data'!D55</f>
        <v>11699</v>
      </c>
      <c r="C57" s="8">
        <f>'Live Data'!F55</f>
        <v>576</v>
      </c>
      <c r="D57" s="32">
        <f t="shared" si="0"/>
        <v>4.9234977348491325E-2</v>
      </c>
    </row>
    <row r="58" spans="1:4" x14ac:dyDescent="0.3">
      <c r="A58" s="34" t="str">
        <f>'Live Data'!B56</f>
        <v>Dominican Republic</v>
      </c>
      <c r="B58" s="25">
        <f>'Live Data'!D56</f>
        <v>17572</v>
      </c>
      <c r="C58" s="8">
        <f>'Live Data'!F56</f>
        <v>502</v>
      </c>
      <c r="D58" s="32">
        <f t="shared" si="0"/>
        <v>2.8568176644661963E-2</v>
      </c>
    </row>
    <row r="59" spans="1:4" x14ac:dyDescent="0.3">
      <c r="A59" s="34" t="str">
        <f>'Live Data'!B57</f>
        <v>Algeria</v>
      </c>
      <c r="B59" s="25">
        <f>'Live Data'!D57</f>
        <v>9513</v>
      </c>
      <c r="C59" s="8">
        <f>'Live Data'!F57</f>
        <v>661</v>
      </c>
      <c r="D59" s="32">
        <f t="shared" si="0"/>
        <v>6.9483864185850938E-2</v>
      </c>
    </row>
    <row r="60" spans="1:4" x14ac:dyDescent="0.3">
      <c r="A60" s="34" t="str">
        <f>'Live Data'!B58</f>
        <v>Ecuador</v>
      </c>
      <c r="B60" s="25">
        <f>'Live Data'!D58</f>
        <v>39994</v>
      </c>
      <c r="C60" s="8">
        <f>'Live Data'!F58</f>
        <v>3394</v>
      </c>
      <c r="D60" s="32">
        <f t="shared" si="0"/>
        <v>8.4862729409411405E-2</v>
      </c>
    </row>
    <row r="61" spans="1:4" x14ac:dyDescent="0.3">
      <c r="A61" s="34" t="str">
        <f>'Live Data'!B59</f>
        <v>Egypt</v>
      </c>
      <c r="B61" s="25">
        <f>'Live Data'!D59</f>
        <v>26384</v>
      </c>
      <c r="C61" s="8">
        <f>'Live Data'!F59</f>
        <v>1005</v>
      </c>
      <c r="D61" s="32">
        <f t="shared" si="0"/>
        <v>3.8091267434808979E-2</v>
      </c>
    </row>
    <row r="62" spans="1:4" x14ac:dyDescent="0.3">
      <c r="A62" s="34" t="str">
        <f>'Live Data'!B60</f>
        <v>Eritrea</v>
      </c>
      <c r="B62" s="25">
        <f>'Live Data'!D60</f>
        <v>39</v>
      </c>
      <c r="C62" s="8">
        <f>'Live Data'!F60</f>
        <v>0</v>
      </c>
      <c r="D62" s="32">
        <f t="shared" si="0"/>
        <v>0</v>
      </c>
    </row>
    <row r="63" spans="1:4" x14ac:dyDescent="0.3">
      <c r="A63" s="34" t="str">
        <f>'Live Data'!B61</f>
        <v>Western Sahara</v>
      </c>
      <c r="B63" s="25">
        <f>'Live Data'!D61</f>
        <v>23</v>
      </c>
      <c r="C63" s="8">
        <f>'Live Data'!F61</f>
        <v>1</v>
      </c>
      <c r="D63" s="32">
        <f t="shared" si="0"/>
        <v>4.3478260869565216E-2</v>
      </c>
    </row>
    <row r="64" spans="1:4" x14ac:dyDescent="0.3">
      <c r="A64" s="34" t="str">
        <f>'Live Data'!B62</f>
        <v>Spain</v>
      </c>
      <c r="B64" s="25">
        <f>'Live Data'!D62</f>
        <v>239932</v>
      </c>
      <c r="C64" s="8">
        <f>'Live Data'!F62</f>
        <v>27940</v>
      </c>
      <c r="D64" s="32">
        <f t="shared" si="0"/>
        <v>0.11644966073720887</v>
      </c>
    </row>
    <row r="65" spans="1:4" x14ac:dyDescent="0.3">
      <c r="A65" s="34" t="str">
        <f>'Live Data'!B63</f>
        <v>Estonia</v>
      </c>
      <c r="B65" s="25">
        <f>'Live Data'!D63</f>
        <v>1870</v>
      </c>
      <c r="C65" s="8">
        <f>'Live Data'!F63</f>
        <v>68</v>
      </c>
      <c r="D65" s="32">
        <f t="shared" si="0"/>
        <v>3.6363636363636362E-2</v>
      </c>
    </row>
    <row r="66" spans="1:4" x14ac:dyDescent="0.3">
      <c r="A66" s="34" t="str">
        <f>'Live Data'!B64</f>
        <v>Ethiopia</v>
      </c>
      <c r="B66" s="25">
        <f>'Live Data'!D64</f>
        <v>1257</v>
      </c>
      <c r="C66" s="8">
        <f>'Live Data'!F64</f>
        <v>12</v>
      </c>
      <c r="D66" s="32">
        <f t="shared" si="0"/>
        <v>9.5465393794749408E-3</v>
      </c>
    </row>
    <row r="67" spans="1:4" x14ac:dyDescent="0.3">
      <c r="A67" s="34" t="str">
        <f>'Live Data'!B65</f>
        <v>Finland</v>
      </c>
      <c r="B67" s="25">
        <f>'Live Data'!D65</f>
        <v>6885</v>
      </c>
      <c r="C67" s="8">
        <f>'Live Data'!F65</f>
        <v>320</v>
      </c>
      <c r="D67" s="32">
        <f t="shared" si="0"/>
        <v>4.6477850399419027E-2</v>
      </c>
    </row>
    <row r="68" spans="1:4" x14ac:dyDescent="0.3">
      <c r="A68" s="34" t="str">
        <f>'Live Data'!B66</f>
        <v>Fiji</v>
      </c>
      <c r="B68" s="25">
        <f>'Live Data'!D66</f>
        <v>18</v>
      </c>
      <c r="C68" s="8">
        <f>'Live Data'!F66</f>
        <v>0</v>
      </c>
      <c r="D68" s="32">
        <f t="shared" si="0"/>
        <v>0</v>
      </c>
    </row>
    <row r="69" spans="1:4" x14ac:dyDescent="0.3">
      <c r="A69" s="34" t="str">
        <f>'Live Data'!B67</f>
        <v>Falkland Islands</v>
      </c>
      <c r="B69" s="25">
        <f>'Live Data'!D67</f>
        <v>13</v>
      </c>
      <c r="C69" s="8">
        <f>'Live Data'!F67</f>
        <v>0</v>
      </c>
      <c r="D69" s="32">
        <f t="shared" ref="D69:D132" si="1">C69/B69</f>
        <v>0</v>
      </c>
    </row>
    <row r="70" spans="1:4" x14ac:dyDescent="0.3">
      <c r="A70" s="34" t="str">
        <f>'Live Data'!B68</f>
        <v>France</v>
      </c>
      <c r="B70" s="25">
        <f>'Live Data'!D68</f>
        <v>152091</v>
      </c>
      <c r="C70" s="8">
        <f>'Live Data'!F68</f>
        <v>28833</v>
      </c>
      <c r="D70" s="32">
        <f t="shared" si="1"/>
        <v>0.18957729254196501</v>
      </c>
    </row>
    <row r="71" spans="1:4" x14ac:dyDescent="0.3">
      <c r="A71" s="34" t="str">
        <f>'Live Data'!B69</f>
        <v>Faeroe Islands</v>
      </c>
      <c r="B71" s="25">
        <f>'Live Data'!D69</f>
        <v>187</v>
      </c>
      <c r="C71" s="8">
        <f>'Live Data'!F69</f>
        <v>0</v>
      </c>
      <c r="D71" s="32">
        <f t="shared" si="1"/>
        <v>0</v>
      </c>
    </row>
    <row r="72" spans="1:4" x14ac:dyDescent="0.3">
      <c r="A72" s="34" t="str">
        <f>'Live Data'!B70</f>
        <v>Gabon</v>
      </c>
      <c r="B72" s="25">
        <f>'Live Data'!D70</f>
        <v>2655</v>
      </c>
      <c r="C72" s="8">
        <f>'Live Data'!F70</f>
        <v>17</v>
      </c>
      <c r="D72" s="32">
        <f t="shared" si="1"/>
        <v>6.4030131826741995E-3</v>
      </c>
    </row>
    <row r="73" spans="1:4" x14ac:dyDescent="0.3">
      <c r="A73" s="34" t="str">
        <f>'Live Data'!B71</f>
        <v>United Kingdom</v>
      </c>
      <c r="B73" s="25">
        <f>'Live Data'!D71</f>
        <v>276332</v>
      </c>
      <c r="C73" s="8">
        <f>'Live Data'!F71</f>
        <v>39045</v>
      </c>
      <c r="D73" s="32">
        <f t="shared" si="1"/>
        <v>0.14129742483679053</v>
      </c>
    </row>
    <row r="74" spans="1:4" x14ac:dyDescent="0.3">
      <c r="A74" s="34" t="str">
        <f>'Live Data'!B72</f>
        <v>Georgia</v>
      </c>
      <c r="B74" s="25">
        <f>'Live Data'!D72</f>
        <v>796</v>
      </c>
      <c r="C74" s="8">
        <f>'Live Data'!F72</f>
        <v>12</v>
      </c>
      <c r="D74" s="32">
        <f t="shared" si="1"/>
        <v>1.507537688442211E-2</v>
      </c>
    </row>
    <row r="75" spans="1:4" x14ac:dyDescent="0.3">
      <c r="A75" s="34" t="str">
        <f>'Live Data'!B73</f>
        <v>Guernsey</v>
      </c>
      <c r="B75" s="25">
        <f>'Live Data'!D73</f>
        <v>252</v>
      </c>
      <c r="C75" s="8">
        <f>'Live Data'!F73</f>
        <v>13</v>
      </c>
      <c r="D75" s="32">
        <f t="shared" si="1"/>
        <v>5.1587301587301584E-2</v>
      </c>
    </row>
    <row r="76" spans="1:4" x14ac:dyDescent="0.3">
      <c r="A76" s="34" t="str">
        <f>'Live Data'!B74</f>
        <v>Ghana</v>
      </c>
      <c r="B76" s="25">
        <f>'Live Data'!D74</f>
        <v>8070</v>
      </c>
      <c r="C76" s="8">
        <f>'Live Data'!F74</f>
        <v>36</v>
      </c>
      <c r="D76" s="32">
        <f t="shared" si="1"/>
        <v>4.4609665427509295E-3</v>
      </c>
    </row>
    <row r="77" spans="1:4" x14ac:dyDescent="0.3">
      <c r="A77" s="34" t="str">
        <f>'Live Data'!B75</f>
        <v>Gibraltar</v>
      </c>
      <c r="B77" s="25">
        <f>'Live Data'!D75</f>
        <v>170</v>
      </c>
      <c r="C77" s="8">
        <f>'Live Data'!F75</f>
        <v>0</v>
      </c>
      <c r="D77" s="32">
        <f t="shared" si="1"/>
        <v>0</v>
      </c>
    </row>
    <row r="78" spans="1:4" x14ac:dyDescent="0.3">
      <c r="A78" s="34" t="str">
        <f>'Live Data'!B76</f>
        <v>Guinea</v>
      </c>
      <c r="B78" s="25">
        <f>'Live Data'!D76</f>
        <v>3844</v>
      </c>
      <c r="C78" s="8">
        <f>'Live Data'!F76</f>
        <v>23</v>
      </c>
      <c r="D78" s="32">
        <f t="shared" si="1"/>
        <v>5.9833506763787717E-3</v>
      </c>
    </row>
    <row r="79" spans="1:4" x14ac:dyDescent="0.3">
      <c r="A79" s="34" t="str">
        <f>'Live Data'!B77</f>
        <v>Gambia</v>
      </c>
      <c r="B79" s="25">
        <f>'Live Data'!D77</f>
        <v>25</v>
      </c>
      <c r="C79" s="8">
        <f>'Live Data'!F77</f>
        <v>1</v>
      </c>
      <c r="D79" s="32">
        <f t="shared" si="1"/>
        <v>0.04</v>
      </c>
    </row>
    <row r="80" spans="1:4" x14ac:dyDescent="0.3">
      <c r="A80" s="34" t="str">
        <f>'Live Data'!B78</f>
        <v>Guinea-Bissau</v>
      </c>
      <c r="B80" s="25">
        <f>'Live Data'!D78</f>
        <v>1339</v>
      </c>
      <c r="C80" s="8">
        <f>'Live Data'!F78</f>
        <v>8</v>
      </c>
      <c r="D80" s="32">
        <f t="shared" si="1"/>
        <v>5.9746079163554896E-3</v>
      </c>
    </row>
    <row r="81" spans="1:4" x14ac:dyDescent="0.3">
      <c r="A81" s="34" t="str">
        <f>'Live Data'!B79</f>
        <v>Equatorial Guinea</v>
      </c>
      <c r="B81" s="25">
        <f>'Live Data'!D79</f>
        <v>1306</v>
      </c>
      <c r="C81" s="8">
        <f>'Live Data'!F79</f>
        <v>12</v>
      </c>
      <c r="D81" s="32">
        <f t="shared" si="1"/>
        <v>9.1883614088820835E-3</v>
      </c>
    </row>
    <row r="82" spans="1:4" x14ac:dyDescent="0.3">
      <c r="A82" s="34" t="str">
        <f>'Live Data'!B80</f>
        <v>Greece</v>
      </c>
      <c r="B82" s="25">
        <f>'Live Data'!D80</f>
        <v>2917</v>
      </c>
      <c r="C82" s="8">
        <f>'Live Data'!F80</f>
        <v>175</v>
      </c>
      <c r="D82" s="32">
        <f t="shared" si="1"/>
        <v>5.9993143640726776E-2</v>
      </c>
    </row>
    <row r="83" spans="1:4" x14ac:dyDescent="0.3">
      <c r="A83" s="34" t="str">
        <f>'Live Data'!B81</f>
        <v>Grenada</v>
      </c>
      <c r="B83" s="25">
        <f>'Live Data'!D81</f>
        <v>23</v>
      </c>
      <c r="C83" s="8">
        <f>'Live Data'!F81</f>
        <v>0</v>
      </c>
      <c r="D83" s="32">
        <f t="shared" si="1"/>
        <v>0</v>
      </c>
    </row>
    <row r="84" spans="1:4" x14ac:dyDescent="0.3">
      <c r="A84" s="34" t="str">
        <f>'Live Data'!B82</f>
        <v>Greenland</v>
      </c>
      <c r="B84" s="25">
        <f>'Live Data'!D82</f>
        <v>13</v>
      </c>
      <c r="C84" s="8">
        <f>'Live Data'!F82</f>
        <v>0</v>
      </c>
      <c r="D84" s="32">
        <f t="shared" si="1"/>
        <v>0</v>
      </c>
    </row>
    <row r="85" spans="1:4" x14ac:dyDescent="0.3">
      <c r="A85" s="34" t="str">
        <f>'Live Data'!B83</f>
        <v>Guatemala</v>
      </c>
      <c r="B85" s="25">
        <f>'Live Data'!D83</f>
        <v>5336</v>
      </c>
      <c r="C85" s="8">
        <f>'Live Data'!F83</f>
        <v>116</v>
      </c>
      <c r="D85" s="32">
        <f t="shared" si="1"/>
        <v>2.1739130434782608E-2</v>
      </c>
    </row>
    <row r="86" spans="1:4" x14ac:dyDescent="0.3">
      <c r="A86" s="34" t="str">
        <f>'Live Data'!B84</f>
        <v>Guam</v>
      </c>
      <c r="B86" s="25">
        <f>'Live Data'!D84</f>
        <v>175</v>
      </c>
      <c r="C86" s="8">
        <f>'Live Data'!F84</f>
        <v>5</v>
      </c>
      <c r="D86" s="32">
        <f t="shared" si="1"/>
        <v>2.8571428571428571E-2</v>
      </c>
    </row>
    <row r="87" spans="1:4" x14ac:dyDescent="0.3">
      <c r="A87" s="34" t="str">
        <f>'Live Data'!B85</f>
        <v>Guyana</v>
      </c>
      <c r="B87" s="25">
        <f>'Live Data'!D85</f>
        <v>153</v>
      </c>
      <c r="C87" s="8">
        <f>'Live Data'!F85</f>
        <v>12</v>
      </c>
      <c r="D87" s="32">
        <f t="shared" si="1"/>
        <v>7.8431372549019607E-2</v>
      </c>
    </row>
    <row r="88" spans="1:4" x14ac:dyDescent="0.3">
      <c r="A88" s="34" t="str">
        <f>'Live Data'!B86</f>
        <v>Honduras</v>
      </c>
      <c r="B88" s="25">
        <f>'Live Data'!D86</f>
        <v>5362</v>
      </c>
      <c r="C88" s="8">
        <f>'Live Data'!F86</f>
        <v>217</v>
      </c>
      <c r="D88" s="32">
        <f t="shared" si="1"/>
        <v>4.0469973890339427E-2</v>
      </c>
    </row>
    <row r="89" spans="1:4" x14ac:dyDescent="0.3">
      <c r="A89" s="34" t="str">
        <f>'Live Data'!B87</f>
        <v>Croatia</v>
      </c>
      <c r="B89" s="25">
        <f>'Live Data'!D87</f>
        <v>2246</v>
      </c>
      <c r="C89" s="8">
        <f>'Live Data'!F87</f>
        <v>103</v>
      </c>
      <c r="D89" s="32">
        <f t="shared" si="1"/>
        <v>4.5859305431878897E-2</v>
      </c>
    </row>
    <row r="90" spans="1:4" x14ac:dyDescent="0.3">
      <c r="A90" s="34" t="str">
        <f>'Live Data'!B88</f>
        <v>Haiti</v>
      </c>
      <c r="B90" s="25">
        <f>'Live Data'!D88</f>
        <v>2226</v>
      </c>
      <c r="C90" s="8">
        <f>'Live Data'!F88</f>
        <v>45</v>
      </c>
      <c r="D90" s="32">
        <f t="shared" si="1"/>
        <v>2.0215633423180591E-2</v>
      </c>
    </row>
    <row r="91" spans="1:4" x14ac:dyDescent="0.3">
      <c r="A91" s="34" t="str">
        <f>'Live Data'!B89</f>
        <v>Hungary</v>
      </c>
      <c r="B91" s="25">
        <f>'Live Data'!D89</f>
        <v>3921</v>
      </c>
      <c r="C91" s="8">
        <f>'Live Data'!F89</f>
        <v>532</v>
      </c>
      <c r="D91" s="32">
        <f t="shared" si="1"/>
        <v>0.13567967355266514</v>
      </c>
    </row>
    <row r="92" spans="1:4" x14ac:dyDescent="0.3">
      <c r="A92" s="34" t="str">
        <f>'Live Data'!B90</f>
        <v>Indonesia</v>
      </c>
      <c r="B92" s="25">
        <f>'Live Data'!D90</f>
        <v>26940</v>
      </c>
      <c r="C92" s="8">
        <f>'Live Data'!F90</f>
        <v>1641</v>
      </c>
      <c r="D92" s="32">
        <f t="shared" si="1"/>
        <v>6.0913140311804011E-2</v>
      </c>
    </row>
    <row r="93" spans="1:4" x14ac:dyDescent="0.3">
      <c r="A93" s="34" t="str">
        <f>'Live Data'!B91</f>
        <v>Isle of Man</v>
      </c>
      <c r="B93" s="25">
        <f>'Live Data'!D91</f>
        <v>336</v>
      </c>
      <c r="C93" s="8">
        <f>'Live Data'!F91</f>
        <v>24</v>
      </c>
      <c r="D93" s="32">
        <f t="shared" si="1"/>
        <v>7.1428571428571425E-2</v>
      </c>
    </row>
    <row r="94" spans="1:4" x14ac:dyDescent="0.3">
      <c r="A94" s="34" t="str">
        <f>'Live Data'!B92</f>
        <v>India</v>
      </c>
      <c r="B94" s="25">
        <f>'Live Data'!D92</f>
        <v>198706</v>
      </c>
      <c r="C94" s="8">
        <f>'Live Data'!F92</f>
        <v>5598</v>
      </c>
      <c r="D94" s="32">
        <f t="shared" si="1"/>
        <v>2.8172274616770507E-2</v>
      </c>
    </row>
    <row r="95" spans="1:4" x14ac:dyDescent="0.3">
      <c r="A95" s="34" t="str">
        <f>'Live Data'!B93</f>
        <v>Ireland</v>
      </c>
      <c r="B95" s="25">
        <f>'Live Data'!D93</f>
        <v>25062</v>
      </c>
      <c r="C95" s="8">
        <f>'Live Data'!F93</f>
        <v>1650</v>
      </c>
      <c r="D95" s="32">
        <f t="shared" si="1"/>
        <v>6.583672492219296E-2</v>
      </c>
    </row>
    <row r="96" spans="1:4" x14ac:dyDescent="0.3">
      <c r="A96" s="34" t="str">
        <f>'Live Data'!B94</f>
        <v>Iran</v>
      </c>
      <c r="B96" s="25">
        <f>'Live Data'!D94</f>
        <v>154445</v>
      </c>
      <c r="C96" s="8">
        <f>'Live Data'!F94</f>
        <v>7878</v>
      </c>
      <c r="D96" s="32">
        <f t="shared" si="1"/>
        <v>5.1008449609893487E-2</v>
      </c>
    </row>
    <row r="97" spans="1:4" x14ac:dyDescent="0.3">
      <c r="A97" s="34" t="str">
        <f>'Live Data'!B95</f>
        <v>Iraq</v>
      </c>
      <c r="B97" s="25">
        <f>'Live Data'!D95</f>
        <v>6868</v>
      </c>
      <c r="C97" s="8">
        <f>'Live Data'!F95</f>
        <v>215</v>
      </c>
      <c r="D97" s="32">
        <f t="shared" si="1"/>
        <v>3.1304601048340125E-2</v>
      </c>
    </row>
    <row r="98" spans="1:4" x14ac:dyDescent="0.3">
      <c r="A98" s="34" t="str">
        <f>'Live Data'!B96</f>
        <v>Iceland</v>
      </c>
      <c r="B98" s="25">
        <f>'Live Data'!D96</f>
        <v>1806</v>
      </c>
      <c r="C98" s="8">
        <f>'Live Data'!F96</f>
        <v>10</v>
      </c>
      <c r="D98" s="32">
        <f t="shared" si="1"/>
        <v>5.5370985603543747E-3</v>
      </c>
    </row>
    <row r="99" spans="1:4" x14ac:dyDescent="0.3">
      <c r="A99" s="34" t="str">
        <f>'Live Data'!B97</f>
        <v>Israel</v>
      </c>
      <c r="B99" s="25">
        <f>'Live Data'!D97</f>
        <v>17219</v>
      </c>
      <c r="C99" s="8">
        <f>'Live Data'!F97</f>
        <v>287</v>
      </c>
      <c r="D99" s="32">
        <f t="shared" si="1"/>
        <v>1.6667634589697427E-2</v>
      </c>
    </row>
    <row r="100" spans="1:4" x14ac:dyDescent="0.3">
      <c r="A100" s="34" t="str">
        <f>'Live Data'!B98</f>
        <v>Italy</v>
      </c>
      <c r="B100" s="25">
        <f>'Live Data'!D98</f>
        <v>233197</v>
      </c>
      <c r="C100" s="8">
        <f>'Live Data'!F98</f>
        <v>33475</v>
      </c>
      <c r="D100" s="32">
        <f t="shared" si="1"/>
        <v>0.14354815885281544</v>
      </c>
    </row>
    <row r="101" spans="1:4" x14ac:dyDescent="0.3">
      <c r="A101" s="34" t="str">
        <f>'Live Data'!B99</f>
        <v>Jamaica</v>
      </c>
      <c r="B101" s="25">
        <f>'Live Data'!D99</f>
        <v>588</v>
      </c>
      <c r="C101" s="8">
        <f>'Live Data'!F99</f>
        <v>9</v>
      </c>
      <c r="D101" s="32">
        <f t="shared" si="1"/>
        <v>1.5306122448979591E-2</v>
      </c>
    </row>
    <row r="102" spans="1:4" x14ac:dyDescent="0.3">
      <c r="A102" s="34" t="str">
        <f>'Live Data'!B100</f>
        <v>Jersey</v>
      </c>
      <c r="B102" s="25">
        <f>'Live Data'!D100</f>
        <v>308</v>
      </c>
      <c r="C102" s="8">
        <f>'Live Data'!F100</f>
        <v>29</v>
      </c>
      <c r="D102" s="32">
        <f t="shared" si="1"/>
        <v>9.4155844155844159E-2</v>
      </c>
    </row>
    <row r="103" spans="1:4" x14ac:dyDescent="0.3">
      <c r="A103" s="34" t="str">
        <f>'Live Data'!B101</f>
        <v>Jordan</v>
      </c>
      <c r="B103" s="25">
        <f>'Live Data'!D101</f>
        <v>746</v>
      </c>
      <c r="C103" s="8">
        <f>'Live Data'!F101</f>
        <v>9</v>
      </c>
      <c r="D103" s="32">
        <f t="shared" si="1"/>
        <v>1.2064343163538873E-2</v>
      </c>
    </row>
    <row r="104" spans="1:4" x14ac:dyDescent="0.3">
      <c r="A104" s="34" t="str">
        <f>'Live Data'!B102</f>
        <v>Japan</v>
      </c>
      <c r="B104" s="25">
        <f>'Live Data'!D102</f>
        <v>16930</v>
      </c>
      <c r="C104" s="8">
        <f>'Live Data'!F102</f>
        <v>894</v>
      </c>
      <c r="D104" s="32">
        <f t="shared" si="1"/>
        <v>5.2805670407560547E-2</v>
      </c>
    </row>
    <row r="105" spans="1:4" x14ac:dyDescent="0.3">
      <c r="A105" s="34" t="str">
        <f>'Live Data'!B103</f>
        <v>Kazakhstan</v>
      </c>
      <c r="B105" s="25">
        <f>'Live Data'!D103</f>
        <v>11571</v>
      </c>
      <c r="C105" s="8">
        <f>'Live Data'!F103</f>
        <v>41</v>
      </c>
      <c r="D105" s="32">
        <f t="shared" si="1"/>
        <v>3.5433411113991878E-3</v>
      </c>
    </row>
    <row r="106" spans="1:4" x14ac:dyDescent="0.3">
      <c r="A106" s="34" t="str">
        <f>'Live Data'!B104</f>
        <v>Kenya</v>
      </c>
      <c r="B106" s="25">
        <f>'Live Data'!D104</f>
        <v>2021</v>
      </c>
      <c r="C106" s="8">
        <f>'Live Data'!F104</f>
        <v>69</v>
      </c>
      <c r="D106" s="32">
        <f t="shared" si="1"/>
        <v>3.414151410192974E-2</v>
      </c>
    </row>
    <row r="107" spans="1:4" x14ac:dyDescent="0.3">
      <c r="A107" s="34" t="str">
        <f>'Live Data'!B105</f>
        <v>Kyrgyzstan</v>
      </c>
      <c r="B107" s="25">
        <f>'Live Data'!D105</f>
        <v>1845</v>
      </c>
      <c r="C107" s="8">
        <f>'Live Data'!F105</f>
        <v>17</v>
      </c>
      <c r="D107" s="32">
        <f t="shared" si="1"/>
        <v>9.2140921409214101E-3</v>
      </c>
    </row>
    <row r="108" spans="1:4" x14ac:dyDescent="0.3">
      <c r="A108" s="34" t="str">
        <f>'Live Data'!B106</f>
        <v>Cambodia</v>
      </c>
      <c r="B108" s="25">
        <f>'Live Data'!D106</f>
        <v>125</v>
      </c>
      <c r="C108" s="8">
        <f>'Live Data'!F106</f>
        <v>0</v>
      </c>
      <c r="D108" s="32">
        <f t="shared" si="1"/>
        <v>0</v>
      </c>
    </row>
    <row r="109" spans="1:4" x14ac:dyDescent="0.3">
      <c r="A109" s="34" t="str">
        <f>'Live Data'!B107</f>
        <v>Saint Kitts and Nevis</v>
      </c>
      <c r="B109" s="25">
        <f>'Live Data'!D107</f>
        <v>15</v>
      </c>
      <c r="C109" s="8">
        <f>'Live Data'!F107</f>
        <v>0</v>
      </c>
      <c r="D109" s="32">
        <f t="shared" si="1"/>
        <v>0</v>
      </c>
    </row>
    <row r="110" spans="1:4" x14ac:dyDescent="0.3">
      <c r="A110" s="34" t="str">
        <f>'Live Data'!B108</f>
        <v>South Korea</v>
      </c>
      <c r="B110" s="25">
        <f>'Live Data'!D108</f>
        <v>11541</v>
      </c>
      <c r="C110" s="8">
        <f>'Live Data'!F108</f>
        <v>272</v>
      </c>
      <c r="D110" s="32">
        <f t="shared" si="1"/>
        <v>2.356814834069838E-2</v>
      </c>
    </row>
    <row r="111" spans="1:4" x14ac:dyDescent="0.3">
      <c r="A111" s="34" t="str">
        <f>'Live Data'!B109</f>
        <v>Kuwait</v>
      </c>
      <c r="B111" s="25">
        <f>'Live Data'!D109</f>
        <v>27762</v>
      </c>
      <c r="C111" s="8">
        <f>'Live Data'!F109</f>
        <v>220</v>
      </c>
      <c r="D111" s="32">
        <f t="shared" si="1"/>
        <v>7.9245011166342479E-3</v>
      </c>
    </row>
    <row r="112" spans="1:4" x14ac:dyDescent="0.3">
      <c r="A112" s="34" t="str">
        <f>'Live Data'!B110</f>
        <v>Laos</v>
      </c>
      <c r="B112" s="25">
        <f>'Live Data'!D110</f>
        <v>19</v>
      </c>
      <c r="C112" s="8">
        <f>'Live Data'!F110</f>
        <v>0</v>
      </c>
      <c r="D112" s="32">
        <f t="shared" si="1"/>
        <v>0</v>
      </c>
    </row>
    <row r="113" spans="1:4" x14ac:dyDescent="0.3">
      <c r="A113" s="34" t="str">
        <f>'Live Data'!B111</f>
        <v>Lebanon</v>
      </c>
      <c r="B113" s="25">
        <f>'Live Data'!D111</f>
        <v>1233</v>
      </c>
      <c r="C113" s="8">
        <f>'Live Data'!F111</f>
        <v>27</v>
      </c>
      <c r="D113" s="32">
        <f t="shared" si="1"/>
        <v>2.1897810218978103E-2</v>
      </c>
    </row>
    <row r="114" spans="1:4" x14ac:dyDescent="0.3">
      <c r="A114" s="34" t="str">
        <f>'Live Data'!B112</f>
        <v>Liberia</v>
      </c>
      <c r="B114" s="25">
        <f>'Live Data'!D112</f>
        <v>296</v>
      </c>
      <c r="C114" s="8">
        <f>'Live Data'!F112</f>
        <v>27</v>
      </c>
      <c r="D114" s="32">
        <f t="shared" si="1"/>
        <v>9.1216216216216214E-2</v>
      </c>
    </row>
    <row r="115" spans="1:4" x14ac:dyDescent="0.3">
      <c r="A115" s="34" t="str">
        <f>'Live Data'!B113</f>
        <v>Libya</v>
      </c>
      <c r="B115" s="25">
        <f>'Live Data'!D113</f>
        <v>168</v>
      </c>
      <c r="C115" s="8">
        <f>'Live Data'!F113</f>
        <v>5</v>
      </c>
      <c r="D115" s="32">
        <f t="shared" si="1"/>
        <v>2.976190476190476E-2</v>
      </c>
    </row>
    <row r="116" spans="1:4" x14ac:dyDescent="0.3">
      <c r="A116" s="34" t="str">
        <f>'Live Data'!B114</f>
        <v>Saint Lucia</v>
      </c>
      <c r="B116" s="25">
        <f>'Live Data'!D114</f>
        <v>18</v>
      </c>
      <c r="C116" s="8">
        <f>'Live Data'!F114</f>
        <v>0</v>
      </c>
      <c r="D116" s="32">
        <f t="shared" si="1"/>
        <v>0</v>
      </c>
    </row>
    <row r="117" spans="1:4" x14ac:dyDescent="0.3">
      <c r="A117" s="34" t="str">
        <f>'Live Data'!B115</f>
        <v>Liechtenstein</v>
      </c>
      <c r="B117" s="25">
        <f>'Live Data'!D115</f>
        <v>83</v>
      </c>
      <c r="C117" s="8">
        <f>'Live Data'!F115</f>
        <v>1</v>
      </c>
      <c r="D117" s="32">
        <f t="shared" si="1"/>
        <v>1.2048192771084338E-2</v>
      </c>
    </row>
    <row r="118" spans="1:4" x14ac:dyDescent="0.3">
      <c r="A118" s="34" t="str">
        <f>'Live Data'!B116</f>
        <v>Sri Lanka</v>
      </c>
      <c r="B118" s="25">
        <f>'Live Data'!D116</f>
        <v>1643</v>
      </c>
      <c r="C118" s="8">
        <f>'Live Data'!F116</f>
        <v>11</v>
      </c>
      <c r="D118" s="32">
        <f t="shared" si="1"/>
        <v>6.6950699939135726E-3</v>
      </c>
    </row>
    <row r="119" spans="1:4" x14ac:dyDescent="0.3">
      <c r="A119" s="34" t="str">
        <f>'Live Data'!B117</f>
        <v>Lesotho</v>
      </c>
      <c r="B119" s="25">
        <f>'Live Data'!D117</f>
        <v>2</v>
      </c>
      <c r="C119" s="8">
        <f>'Live Data'!F117</f>
        <v>0</v>
      </c>
      <c r="D119" s="32">
        <f t="shared" si="1"/>
        <v>0</v>
      </c>
    </row>
    <row r="120" spans="1:4" x14ac:dyDescent="0.3">
      <c r="A120" s="34" t="str">
        <f>'Live Data'!B118</f>
        <v>Lithuania</v>
      </c>
      <c r="B120" s="25">
        <f>'Live Data'!D118</f>
        <v>1678</v>
      </c>
      <c r="C120" s="8">
        <f>'Live Data'!F118</f>
        <v>70</v>
      </c>
      <c r="D120" s="32">
        <f t="shared" si="1"/>
        <v>4.1716328963051254E-2</v>
      </c>
    </row>
    <row r="121" spans="1:4" x14ac:dyDescent="0.3">
      <c r="A121" s="34" t="str">
        <f>'Live Data'!B119</f>
        <v>Luxembourg</v>
      </c>
      <c r="B121" s="25">
        <f>'Live Data'!D119</f>
        <v>4019</v>
      </c>
      <c r="C121" s="8">
        <f>'Live Data'!F119</f>
        <v>110</v>
      </c>
      <c r="D121" s="32">
        <f t="shared" si="1"/>
        <v>2.7369992535456581E-2</v>
      </c>
    </row>
    <row r="122" spans="1:4" x14ac:dyDescent="0.3">
      <c r="A122" s="34" t="str">
        <f>'Live Data'!B120</f>
        <v>Latvia</v>
      </c>
      <c r="B122" s="25">
        <f>'Live Data'!D120</f>
        <v>1071</v>
      </c>
      <c r="C122" s="8">
        <f>'Live Data'!F120</f>
        <v>24</v>
      </c>
      <c r="D122" s="32">
        <f t="shared" si="1"/>
        <v>2.2408963585434174E-2</v>
      </c>
    </row>
    <row r="123" spans="1:4" x14ac:dyDescent="0.3">
      <c r="A123" s="34" t="str">
        <f>'Live Data'!B121</f>
        <v>Morocco</v>
      </c>
      <c r="B123" s="25">
        <f>'Live Data'!D121</f>
        <v>7833</v>
      </c>
      <c r="C123" s="8">
        <f>'Live Data'!F121</f>
        <v>205</v>
      </c>
      <c r="D123" s="32">
        <f t="shared" si="1"/>
        <v>2.6171326439422955E-2</v>
      </c>
    </row>
    <row r="124" spans="1:4" x14ac:dyDescent="0.3">
      <c r="A124" s="34" t="str">
        <f>'Live Data'!B122</f>
        <v>Monaco</v>
      </c>
      <c r="B124" s="25">
        <f>'Live Data'!D122</f>
        <v>99</v>
      </c>
      <c r="C124" s="8">
        <f>'Live Data'!F122</f>
        <v>5</v>
      </c>
      <c r="D124" s="32">
        <f t="shared" si="1"/>
        <v>5.0505050505050504E-2</v>
      </c>
    </row>
    <row r="125" spans="1:4" x14ac:dyDescent="0.3">
      <c r="A125" s="34" t="str">
        <f>'Live Data'!B123</f>
        <v>Moldova</v>
      </c>
      <c r="B125" s="25">
        <f>'Live Data'!D123</f>
        <v>8360</v>
      </c>
      <c r="C125" s="8">
        <f>'Live Data'!F123</f>
        <v>307</v>
      </c>
      <c r="D125" s="32">
        <f t="shared" si="1"/>
        <v>3.6722488038277511E-2</v>
      </c>
    </row>
    <row r="126" spans="1:4" x14ac:dyDescent="0.3">
      <c r="A126" s="34" t="str">
        <f>'Live Data'!B124</f>
        <v>Madagascar</v>
      </c>
      <c r="B126" s="25">
        <f>'Live Data'!D124</f>
        <v>826</v>
      </c>
      <c r="C126" s="8">
        <f>'Live Data'!F124</f>
        <v>6</v>
      </c>
      <c r="D126" s="32">
        <f t="shared" si="1"/>
        <v>7.2639225181598066E-3</v>
      </c>
    </row>
    <row r="127" spans="1:4" x14ac:dyDescent="0.3">
      <c r="A127" s="34" t="str">
        <f>'Live Data'!B125</f>
        <v>Maldives</v>
      </c>
      <c r="B127" s="25">
        <f>'Live Data'!D125</f>
        <v>1829</v>
      </c>
      <c r="C127" s="8">
        <f>'Live Data'!F125</f>
        <v>6</v>
      </c>
      <c r="D127" s="32">
        <f t="shared" si="1"/>
        <v>3.2804811372334607E-3</v>
      </c>
    </row>
    <row r="128" spans="1:4" x14ac:dyDescent="0.3">
      <c r="A128" s="34" t="str">
        <f>'Live Data'!B126</f>
        <v>Mexico</v>
      </c>
      <c r="B128" s="25">
        <f>'Live Data'!D126</f>
        <v>93435</v>
      </c>
      <c r="C128" s="8">
        <f>'Live Data'!F126</f>
        <v>10167</v>
      </c>
      <c r="D128" s="32">
        <f t="shared" si="1"/>
        <v>0.1088136137421737</v>
      </c>
    </row>
    <row r="129" spans="1:4" x14ac:dyDescent="0.3">
      <c r="A129" s="34" t="str">
        <f>'Live Data'!B127</f>
        <v>Macedonia</v>
      </c>
      <c r="B129" s="25">
        <f>'Live Data'!D127</f>
        <v>2315</v>
      </c>
      <c r="C129" s="8">
        <f>'Live Data'!F127</f>
        <v>140</v>
      </c>
      <c r="D129" s="32">
        <f t="shared" si="1"/>
        <v>6.0475161987041039E-2</v>
      </c>
    </row>
    <row r="130" spans="1:4" x14ac:dyDescent="0.3">
      <c r="A130" s="34" t="str">
        <f>'Live Data'!B128</f>
        <v>Mali</v>
      </c>
      <c r="B130" s="25">
        <f>'Live Data'!D128</f>
        <v>1315</v>
      </c>
      <c r="C130" s="8">
        <f>'Live Data'!F128</f>
        <v>78</v>
      </c>
      <c r="D130" s="32">
        <f t="shared" si="1"/>
        <v>5.9315589353612169E-2</v>
      </c>
    </row>
    <row r="131" spans="1:4" x14ac:dyDescent="0.3">
      <c r="A131" s="34" t="str">
        <f>'Live Data'!B129</f>
        <v>Malta</v>
      </c>
      <c r="B131" s="25">
        <f>'Live Data'!D129</f>
        <v>619</v>
      </c>
      <c r="C131" s="8">
        <f>'Live Data'!F129</f>
        <v>9</v>
      </c>
      <c r="D131" s="32">
        <f t="shared" si="1"/>
        <v>1.4539579967689823E-2</v>
      </c>
    </row>
    <row r="132" spans="1:4" x14ac:dyDescent="0.3">
      <c r="A132" s="34" t="str">
        <f>'Live Data'!B130</f>
        <v>Myanmar</v>
      </c>
      <c r="B132" s="25">
        <f>'Live Data'!D130</f>
        <v>228</v>
      </c>
      <c r="C132" s="8">
        <f>'Live Data'!F130</f>
        <v>6</v>
      </c>
      <c r="D132" s="32">
        <f t="shared" si="1"/>
        <v>2.6315789473684209E-2</v>
      </c>
    </row>
    <row r="133" spans="1:4" x14ac:dyDescent="0.3">
      <c r="A133" s="34" t="str">
        <f>'Live Data'!B131</f>
        <v>Montenegro</v>
      </c>
      <c r="B133" s="25">
        <f>'Live Data'!D131</f>
        <v>324</v>
      </c>
      <c r="C133" s="8">
        <f>'Live Data'!F131</f>
        <v>9</v>
      </c>
      <c r="D133" s="32">
        <f t="shared" ref="D133:D196" si="2">C133/B133</f>
        <v>2.7777777777777776E-2</v>
      </c>
    </row>
    <row r="134" spans="1:4" x14ac:dyDescent="0.3">
      <c r="A134" s="34" t="str">
        <f>'Live Data'!B132</f>
        <v>Mongolia</v>
      </c>
      <c r="B134" s="25">
        <f>'Live Data'!D132</f>
        <v>185</v>
      </c>
      <c r="C134" s="8">
        <f>'Live Data'!F132</f>
        <v>0</v>
      </c>
      <c r="D134" s="32">
        <f t="shared" si="2"/>
        <v>0</v>
      </c>
    </row>
    <row r="135" spans="1:4" x14ac:dyDescent="0.3">
      <c r="A135" s="34" t="str">
        <f>'Live Data'!B133</f>
        <v>Northern Mariana Islands</v>
      </c>
      <c r="B135" s="25">
        <f>'Live Data'!D133</f>
        <v>22</v>
      </c>
      <c r="C135" s="8">
        <f>'Live Data'!F133</f>
        <v>2</v>
      </c>
      <c r="D135" s="32">
        <f t="shared" si="2"/>
        <v>9.0909090909090912E-2</v>
      </c>
    </row>
    <row r="136" spans="1:4" x14ac:dyDescent="0.3">
      <c r="A136" s="34" t="str">
        <f>'Live Data'!B134</f>
        <v>Mozambique</v>
      </c>
      <c r="B136" s="25">
        <f>'Live Data'!D134</f>
        <v>254</v>
      </c>
      <c r="C136" s="8">
        <f>'Live Data'!F134</f>
        <v>2</v>
      </c>
      <c r="D136" s="32">
        <f t="shared" si="2"/>
        <v>7.874015748031496E-3</v>
      </c>
    </row>
    <row r="137" spans="1:4" x14ac:dyDescent="0.3">
      <c r="A137" s="34" t="str">
        <f>'Live Data'!B135</f>
        <v>Mauritania</v>
      </c>
      <c r="B137" s="25">
        <f>'Live Data'!D135</f>
        <v>530</v>
      </c>
      <c r="C137" s="8">
        <f>'Live Data'!F135</f>
        <v>23</v>
      </c>
      <c r="D137" s="32">
        <f t="shared" si="2"/>
        <v>4.3396226415094337E-2</v>
      </c>
    </row>
    <row r="138" spans="1:4" x14ac:dyDescent="0.3">
      <c r="A138" s="34" t="str">
        <f>'Live Data'!B136</f>
        <v>Montserrat</v>
      </c>
      <c r="B138" s="25">
        <f>'Live Data'!D136</f>
        <v>11</v>
      </c>
      <c r="C138" s="8">
        <f>'Live Data'!F136</f>
        <v>1</v>
      </c>
      <c r="D138" s="32">
        <f t="shared" si="2"/>
        <v>9.0909090909090912E-2</v>
      </c>
    </row>
    <row r="139" spans="1:4" x14ac:dyDescent="0.3">
      <c r="A139" s="34" t="str">
        <f>'Live Data'!B137</f>
        <v>Mauritius</v>
      </c>
      <c r="B139" s="25">
        <f>'Live Data'!D137</f>
        <v>335</v>
      </c>
      <c r="C139" s="8">
        <f>'Live Data'!F137</f>
        <v>10</v>
      </c>
      <c r="D139" s="32">
        <f t="shared" si="2"/>
        <v>2.9850746268656716E-2</v>
      </c>
    </row>
    <row r="140" spans="1:4" x14ac:dyDescent="0.3">
      <c r="A140" s="34" t="str">
        <f>'Live Data'!B138</f>
        <v>Malawi</v>
      </c>
      <c r="B140" s="25">
        <f>'Live Data'!D138</f>
        <v>336</v>
      </c>
      <c r="C140" s="8">
        <f>'Live Data'!F138</f>
        <v>4</v>
      </c>
      <c r="D140" s="32">
        <f t="shared" si="2"/>
        <v>1.1904761904761904E-2</v>
      </c>
    </row>
    <row r="141" spans="1:4" x14ac:dyDescent="0.3">
      <c r="A141" s="34" t="str">
        <f>'Live Data'!B139</f>
        <v>Malaysia</v>
      </c>
      <c r="B141" s="25">
        <f>'Live Data'!D139</f>
        <v>7857</v>
      </c>
      <c r="C141" s="8">
        <f>'Live Data'!F139</f>
        <v>115</v>
      </c>
      <c r="D141" s="32">
        <f t="shared" si="2"/>
        <v>1.4636629756904671E-2</v>
      </c>
    </row>
    <row r="142" spans="1:4" x14ac:dyDescent="0.3">
      <c r="A142" s="34" t="str">
        <f>'Live Data'!B140</f>
        <v>Namibia</v>
      </c>
      <c r="B142" s="25">
        <f>'Live Data'!D140</f>
        <v>25</v>
      </c>
      <c r="C142" s="8">
        <f>'Live Data'!F140</f>
        <v>0</v>
      </c>
      <c r="D142" s="32">
        <f t="shared" si="2"/>
        <v>0</v>
      </c>
    </row>
    <row r="143" spans="1:4" x14ac:dyDescent="0.3">
      <c r="A143" s="34" t="str">
        <f>'Live Data'!B141</f>
        <v>New Caledonia</v>
      </c>
      <c r="B143" s="25">
        <f>'Live Data'!D141</f>
        <v>20</v>
      </c>
      <c r="C143" s="8">
        <f>'Live Data'!F141</f>
        <v>0</v>
      </c>
      <c r="D143" s="32">
        <f t="shared" si="2"/>
        <v>0</v>
      </c>
    </row>
    <row r="144" spans="1:4" x14ac:dyDescent="0.3">
      <c r="A144" s="34" t="str">
        <f>'Live Data'!B142</f>
        <v>Niger</v>
      </c>
      <c r="B144" s="25">
        <f>'Live Data'!D142</f>
        <v>958</v>
      </c>
      <c r="C144" s="8">
        <f>'Live Data'!F142</f>
        <v>65</v>
      </c>
      <c r="D144" s="32">
        <f t="shared" si="2"/>
        <v>6.7849686847599164E-2</v>
      </c>
    </row>
    <row r="145" spans="1:4" x14ac:dyDescent="0.3">
      <c r="A145" s="34" t="str">
        <f>'Live Data'!B143</f>
        <v>Nigeria</v>
      </c>
      <c r="B145" s="25">
        <f>'Live Data'!D143</f>
        <v>10578</v>
      </c>
      <c r="C145" s="8">
        <f>'Live Data'!F143</f>
        <v>299</v>
      </c>
      <c r="D145" s="32">
        <f t="shared" si="2"/>
        <v>2.8266212894687087E-2</v>
      </c>
    </row>
    <row r="146" spans="1:4" x14ac:dyDescent="0.3">
      <c r="A146" s="34" t="str">
        <f>'Live Data'!B144</f>
        <v>Nicaragua</v>
      </c>
      <c r="B146" s="25">
        <f>'Live Data'!D144</f>
        <v>759</v>
      </c>
      <c r="C146" s="8">
        <f>'Live Data'!F144</f>
        <v>35</v>
      </c>
      <c r="D146" s="32">
        <f t="shared" si="2"/>
        <v>4.61133069828722E-2</v>
      </c>
    </row>
    <row r="147" spans="1:4" x14ac:dyDescent="0.3">
      <c r="A147" s="34" t="str">
        <f>'Live Data'!B145</f>
        <v>Netherlands</v>
      </c>
      <c r="B147" s="25">
        <f>'Live Data'!D145</f>
        <v>46545</v>
      </c>
      <c r="C147" s="8">
        <f>'Live Data'!F145</f>
        <v>5962</v>
      </c>
      <c r="D147" s="32">
        <f t="shared" si="2"/>
        <v>0.12809109463959609</v>
      </c>
    </row>
    <row r="148" spans="1:4" x14ac:dyDescent="0.3">
      <c r="A148" s="34" t="str">
        <f>'Live Data'!B146</f>
        <v>Norway</v>
      </c>
      <c r="B148" s="25">
        <f>'Live Data'!D146</f>
        <v>8411</v>
      </c>
      <c r="C148" s="8">
        <f>'Live Data'!F146</f>
        <v>236</v>
      </c>
      <c r="D148" s="32">
        <f t="shared" si="2"/>
        <v>2.8058494828201164E-2</v>
      </c>
    </row>
    <row r="149" spans="1:4" x14ac:dyDescent="0.3">
      <c r="A149" s="34" t="str">
        <f>'Live Data'!B147</f>
        <v>Nepal</v>
      </c>
      <c r="B149" s="25">
        <f>'Live Data'!D147</f>
        <v>1798</v>
      </c>
      <c r="C149" s="8">
        <f>'Live Data'!F147</f>
        <v>8</v>
      </c>
      <c r="D149" s="32">
        <f t="shared" si="2"/>
        <v>4.4493882091212458E-3</v>
      </c>
    </row>
    <row r="150" spans="1:4" x14ac:dyDescent="0.3">
      <c r="A150" s="34" t="str">
        <f>'Live Data'!B148</f>
        <v>New Zealand</v>
      </c>
      <c r="B150" s="25">
        <f>'Live Data'!D148</f>
        <v>1154</v>
      </c>
      <c r="C150" s="8">
        <f>'Live Data'!F148</f>
        <v>22</v>
      </c>
      <c r="D150" s="32">
        <f t="shared" si="2"/>
        <v>1.9064124783362217E-2</v>
      </c>
    </row>
    <row r="151" spans="1:4" x14ac:dyDescent="0.3">
      <c r="A151" s="34" t="str">
        <f>'Live Data'!B149</f>
        <v>Oman</v>
      </c>
      <c r="B151" s="25">
        <f>'Live Data'!D149</f>
        <v>12223</v>
      </c>
      <c r="C151" s="8">
        <f>'Live Data'!F149</f>
        <v>50</v>
      </c>
      <c r="D151" s="32">
        <f t="shared" si="2"/>
        <v>4.0906487768960159E-3</v>
      </c>
    </row>
    <row r="152" spans="1:4" x14ac:dyDescent="0.3">
      <c r="A152" s="34" t="str">
        <f>'Live Data'!B150</f>
        <v>Pakistan</v>
      </c>
      <c r="B152" s="25">
        <f>'Live Data'!D150</f>
        <v>76398</v>
      </c>
      <c r="C152" s="8">
        <f>'Live Data'!F150</f>
        <v>1621</v>
      </c>
      <c r="D152" s="32">
        <f t="shared" si="2"/>
        <v>2.1217832927563549E-2</v>
      </c>
    </row>
    <row r="153" spans="1:4" x14ac:dyDescent="0.3">
      <c r="A153" s="34" t="str">
        <f>'Live Data'!B151</f>
        <v>Panama</v>
      </c>
      <c r="B153" s="25">
        <f>'Live Data'!D151</f>
        <v>13837</v>
      </c>
      <c r="C153" s="8">
        <f>'Live Data'!F151</f>
        <v>344</v>
      </c>
      <c r="D153" s="32">
        <f t="shared" si="2"/>
        <v>2.4860880248608802E-2</v>
      </c>
    </row>
    <row r="154" spans="1:4" x14ac:dyDescent="0.3">
      <c r="A154" s="34" t="str">
        <f>'Live Data'!B152</f>
        <v>Peru</v>
      </c>
      <c r="B154" s="25">
        <f>'Live Data'!D152</f>
        <v>170039</v>
      </c>
      <c r="C154" s="8">
        <f>'Live Data'!F152</f>
        <v>4634</v>
      </c>
      <c r="D154" s="32">
        <f t="shared" si="2"/>
        <v>2.7252571468898312E-2</v>
      </c>
    </row>
    <row r="155" spans="1:4" x14ac:dyDescent="0.3">
      <c r="A155" s="34" t="str">
        <f>'Live Data'!B153</f>
        <v>Philippines</v>
      </c>
      <c r="B155" s="25">
        <f>'Live Data'!D153</f>
        <v>18638</v>
      </c>
      <c r="C155" s="8">
        <f>'Live Data'!F153</f>
        <v>960</v>
      </c>
      <c r="D155" s="32">
        <f t="shared" si="2"/>
        <v>5.1507672497049038E-2</v>
      </c>
    </row>
    <row r="156" spans="1:4" x14ac:dyDescent="0.3">
      <c r="A156" s="34" t="str">
        <f>'Live Data'!B154</f>
        <v>Papua New Guinea</v>
      </c>
      <c r="B156" s="25">
        <f>'Live Data'!D154</f>
        <v>8</v>
      </c>
      <c r="C156" s="8">
        <f>'Live Data'!F154</f>
        <v>0</v>
      </c>
      <c r="D156" s="32">
        <f t="shared" si="2"/>
        <v>0</v>
      </c>
    </row>
    <row r="157" spans="1:4" x14ac:dyDescent="0.3">
      <c r="A157" s="34" t="str">
        <f>'Live Data'!B155</f>
        <v>Poland</v>
      </c>
      <c r="B157" s="25">
        <f>'Live Data'!D155</f>
        <v>24165</v>
      </c>
      <c r="C157" s="8">
        <f>'Live Data'!F155</f>
        <v>1074</v>
      </c>
      <c r="D157" s="32">
        <f t="shared" si="2"/>
        <v>4.4444444444444446E-2</v>
      </c>
    </row>
    <row r="158" spans="1:4" x14ac:dyDescent="0.3">
      <c r="A158" s="34" t="str">
        <f>'Live Data'!B156</f>
        <v>Puerto Rico</v>
      </c>
      <c r="B158" s="25">
        <f>'Live Data'!D156</f>
        <v>3873</v>
      </c>
      <c r="C158" s="8">
        <f>'Live Data'!F156</f>
        <v>136</v>
      </c>
      <c r="D158" s="32">
        <f t="shared" si="2"/>
        <v>3.5114898011877095E-2</v>
      </c>
    </row>
    <row r="159" spans="1:4" x14ac:dyDescent="0.3">
      <c r="A159" s="34" t="str">
        <f>'Live Data'!B157</f>
        <v>Portugal</v>
      </c>
      <c r="B159" s="25">
        <f>'Live Data'!D157</f>
        <v>32700</v>
      </c>
      <c r="C159" s="8">
        <f>'Live Data'!F157</f>
        <v>1424</v>
      </c>
      <c r="D159" s="32">
        <f t="shared" si="2"/>
        <v>4.3547400611620796E-2</v>
      </c>
    </row>
    <row r="160" spans="1:4" x14ac:dyDescent="0.3">
      <c r="A160" s="34" t="str">
        <f>'Live Data'!B158</f>
        <v>Paraguay</v>
      </c>
      <c r="B160" s="25">
        <f>'Live Data'!D158</f>
        <v>995</v>
      </c>
      <c r="C160" s="8">
        <f>'Live Data'!F158</f>
        <v>11</v>
      </c>
      <c r="D160" s="32">
        <f t="shared" si="2"/>
        <v>1.1055276381909548E-2</v>
      </c>
    </row>
    <row r="161" spans="1:4" x14ac:dyDescent="0.3">
      <c r="A161" s="34" t="str">
        <f>'Live Data'!B159</f>
        <v>Palestine</v>
      </c>
      <c r="B161" s="25">
        <f>'Live Data'!D159</f>
        <v>628</v>
      </c>
      <c r="C161" s="8">
        <f>'Live Data'!F159</f>
        <v>5</v>
      </c>
      <c r="D161" s="32">
        <f t="shared" si="2"/>
        <v>7.9617834394904458E-3</v>
      </c>
    </row>
    <row r="162" spans="1:4" x14ac:dyDescent="0.3">
      <c r="A162" s="34" t="str">
        <f>'Live Data'!B160</f>
        <v>French Polynesia</v>
      </c>
      <c r="B162" s="25">
        <f>'Live Data'!D160</f>
        <v>60</v>
      </c>
      <c r="C162" s="8">
        <f>'Live Data'!F160</f>
        <v>0</v>
      </c>
      <c r="D162" s="32">
        <f t="shared" si="2"/>
        <v>0</v>
      </c>
    </row>
    <row r="163" spans="1:4" x14ac:dyDescent="0.3">
      <c r="A163" s="34" t="str">
        <f>'Live Data'!B161</f>
        <v>Qatar</v>
      </c>
      <c r="B163" s="25">
        <f>'Live Data'!D161</f>
        <v>58433</v>
      </c>
      <c r="C163" s="8">
        <f>'Live Data'!F161</f>
        <v>40</v>
      </c>
      <c r="D163" s="32">
        <f t="shared" si="2"/>
        <v>6.8454469221159277E-4</v>
      </c>
    </row>
    <row r="164" spans="1:4" x14ac:dyDescent="0.3">
      <c r="A164" s="34" t="str">
        <f>'Live Data'!B162</f>
        <v>Romania</v>
      </c>
      <c r="B164" s="25">
        <f>'Live Data'!D162</f>
        <v>19398</v>
      </c>
      <c r="C164" s="8">
        <f>'Live Data'!F162</f>
        <v>1279</v>
      </c>
      <c r="D164" s="32">
        <f t="shared" si="2"/>
        <v>6.5934632436333643E-2</v>
      </c>
    </row>
    <row r="165" spans="1:4" x14ac:dyDescent="0.3">
      <c r="A165" s="34" t="str">
        <f>'Live Data'!B163</f>
        <v>Russia</v>
      </c>
      <c r="B165" s="25">
        <f>'Live Data'!D163</f>
        <v>423741</v>
      </c>
      <c r="C165" s="8">
        <f>'Live Data'!F163</f>
        <v>5037</v>
      </c>
      <c r="D165" s="32">
        <f t="shared" si="2"/>
        <v>1.1886978130508966E-2</v>
      </c>
    </row>
    <row r="166" spans="1:4" x14ac:dyDescent="0.3">
      <c r="A166" s="34" t="str">
        <f>'Live Data'!B164</f>
        <v>Rwanda</v>
      </c>
      <c r="B166" s="25">
        <f>'Live Data'!D164</f>
        <v>377</v>
      </c>
      <c r="C166" s="8">
        <f>'Live Data'!F164</f>
        <v>1</v>
      </c>
      <c r="D166" s="32">
        <f t="shared" si="2"/>
        <v>2.6525198938992041E-3</v>
      </c>
    </row>
    <row r="167" spans="1:4" x14ac:dyDescent="0.3">
      <c r="A167" s="34" t="str">
        <f>'Live Data'!B165</f>
        <v>Saudi Arabia</v>
      </c>
      <c r="B167" s="25">
        <f>'Live Data'!D165</f>
        <v>87142</v>
      </c>
      <c r="C167" s="8">
        <f>'Live Data'!F165</f>
        <v>525</v>
      </c>
      <c r="D167" s="32">
        <f t="shared" si="2"/>
        <v>6.0246494227812076E-3</v>
      </c>
    </row>
    <row r="168" spans="1:4" x14ac:dyDescent="0.3">
      <c r="A168" s="34" t="str">
        <f>'Live Data'!B166</f>
        <v>Sudan</v>
      </c>
      <c r="B168" s="25">
        <f>'Live Data'!D166</f>
        <v>5173</v>
      </c>
      <c r="C168" s="8">
        <f>'Live Data'!F166</f>
        <v>298</v>
      </c>
      <c r="D168" s="32">
        <f t="shared" si="2"/>
        <v>5.7606804562149623E-2</v>
      </c>
    </row>
    <row r="169" spans="1:4" x14ac:dyDescent="0.3">
      <c r="A169" s="34" t="str">
        <f>'Live Data'!B167</f>
        <v>Senegal</v>
      </c>
      <c r="B169" s="25">
        <f>'Live Data'!D167</f>
        <v>3739</v>
      </c>
      <c r="C169" s="8">
        <f>'Live Data'!F167</f>
        <v>42</v>
      </c>
      <c r="D169" s="32">
        <f t="shared" si="2"/>
        <v>1.123294998662744E-2</v>
      </c>
    </row>
    <row r="170" spans="1:4" x14ac:dyDescent="0.3">
      <c r="A170" s="34" t="str">
        <f>'Live Data'!B168</f>
        <v>Singapore</v>
      </c>
      <c r="B170" s="25">
        <f>'Live Data'!D168</f>
        <v>35292</v>
      </c>
      <c r="C170" s="8">
        <f>'Live Data'!F168</f>
        <v>24</v>
      </c>
      <c r="D170" s="32">
        <f t="shared" si="2"/>
        <v>6.8004080244814691E-4</v>
      </c>
    </row>
    <row r="171" spans="1:4" x14ac:dyDescent="0.3">
      <c r="A171" s="34" t="str">
        <f>'Live Data'!B169</f>
        <v>Sierra Leone</v>
      </c>
      <c r="B171" s="25">
        <f>'Live Data'!D169</f>
        <v>861</v>
      </c>
      <c r="C171" s="8">
        <f>'Live Data'!F169</f>
        <v>46</v>
      </c>
      <c r="D171" s="32">
        <f t="shared" si="2"/>
        <v>5.3426248548199766E-2</v>
      </c>
    </row>
    <row r="172" spans="1:4" x14ac:dyDescent="0.3">
      <c r="A172" s="34" t="str">
        <f>'Live Data'!B170</f>
        <v>El Salvador</v>
      </c>
      <c r="B172" s="25">
        <f>'Live Data'!D170</f>
        <v>2582</v>
      </c>
      <c r="C172" s="8">
        <f>'Live Data'!F170</f>
        <v>46</v>
      </c>
      <c r="D172" s="32">
        <f t="shared" si="2"/>
        <v>1.7815646785437646E-2</v>
      </c>
    </row>
    <row r="173" spans="1:4" x14ac:dyDescent="0.3">
      <c r="A173" s="34" t="str">
        <f>'Live Data'!B171</f>
        <v>San Marino</v>
      </c>
      <c r="B173" s="25">
        <f>'Live Data'!D171</f>
        <v>687</v>
      </c>
      <c r="C173" s="8">
        <f>'Live Data'!F171</f>
        <v>42</v>
      </c>
      <c r="D173" s="32">
        <f t="shared" si="2"/>
        <v>6.1135371179039298E-2</v>
      </c>
    </row>
    <row r="174" spans="1:4" x14ac:dyDescent="0.3">
      <c r="A174" s="34" t="str">
        <f>'Live Data'!B172</f>
        <v>Somalia</v>
      </c>
      <c r="B174" s="25">
        <f>'Live Data'!D172</f>
        <v>2023</v>
      </c>
      <c r="C174" s="8">
        <f>'Live Data'!F172</f>
        <v>79</v>
      </c>
      <c r="D174" s="32">
        <f t="shared" si="2"/>
        <v>3.9050914483440433E-2</v>
      </c>
    </row>
    <row r="175" spans="1:4" x14ac:dyDescent="0.3">
      <c r="A175" s="34" t="str">
        <f>'Live Data'!B173</f>
        <v>Serbia</v>
      </c>
      <c r="B175" s="25">
        <f>'Live Data'!D173</f>
        <v>11430</v>
      </c>
      <c r="C175" s="8">
        <f>'Live Data'!F173</f>
        <v>244</v>
      </c>
      <c r="D175" s="32">
        <f t="shared" si="2"/>
        <v>2.1347331583552055E-2</v>
      </c>
    </row>
    <row r="176" spans="1:4" x14ac:dyDescent="0.3">
      <c r="A176" s="34" t="str">
        <f>'Live Data'!B174</f>
        <v>South Sudan</v>
      </c>
      <c r="B176" s="25">
        <f>'Live Data'!D174</f>
        <v>994</v>
      </c>
      <c r="C176" s="8">
        <f>'Live Data'!F174</f>
        <v>10</v>
      </c>
      <c r="D176" s="32">
        <f t="shared" si="2"/>
        <v>1.0060362173038229E-2</v>
      </c>
    </row>
    <row r="177" spans="1:4" x14ac:dyDescent="0.3">
      <c r="A177" s="34" t="str">
        <f>'Live Data'!B175</f>
        <v>Sao Tome and Principe</v>
      </c>
      <c r="B177" s="25">
        <f>'Live Data'!D175</f>
        <v>484</v>
      </c>
      <c r="C177" s="8">
        <f>'Live Data'!F175</f>
        <v>12</v>
      </c>
      <c r="D177" s="32">
        <f t="shared" si="2"/>
        <v>2.4793388429752067E-2</v>
      </c>
    </row>
    <row r="178" spans="1:4" x14ac:dyDescent="0.3">
      <c r="A178" s="34" t="str">
        <f>'Live Data'!B176</f>
        <v>Suriname</v>
      </c>
      <c r="B178" s="25">
        <f>'Live Data'!D176</f>
        <v>44</v>
      </c>
      <c r="C178" s="8">
        <f>'Live Data'!F176</f>
        <v>1</v>
      </c>
      <c r="D178" s="32">
        <f t="shared" si="2"/>
        <v>2.2727272727272728E-2</v>
      </c>
    </row>
    <row r="179" spans="1:4" x14ac:dyDescent="0.3">
      <c r="A179" s="34" t="str">
        <f>'Live Data'!B177</f>
        <v>Slovakia</v>
      </c>
      <c r="B179" s="25">
        <f>'Live Data'!D177</f>
        <v>1522</v>
      </c>
      <c r="C179" s="8">
        <f>'Live Data'!F177</f>
        <v>28</v>
      </c>
      <c r="D179" s="32">
        <f t="shared" si="2"/>
        <v>1.8396846254927726E-2</v>
      </c>
    </row>
    <row r="180" spans="1:4" x14ac:dyDescent="0.3">
      <c r="A180" s="34" t="str">
        <f>'Live Data'!B178</f>
        <v>Slovenia</v>
      </c>
      <c r="B180" s="25">
        <f>'Live Data'!D178</f>
        <v>1475</v>
      </c>
      <c r="C180" s="8">
        <f>'Live Data'!F178</f>
        <v>108</v>
      </c>
      <c r="D180" s="32">
        <f t="shared" si="2"/>
        <v>7.3220338983050845E-2</v>
      </c>
    </row>
    <row r="181" spans="1:4" x14ac:dyDescent="0.3">
      <c r="A181" s="34" t="str">
        <f>'Live Data'!B179</f>
        <v>Sweden</v>
      </c>
      <c r="B181" s="25">
        <f>'Live Data'!D179</f>
        <v>37814</v>
      </c>
      <c r="C181" s="8">
        <f>'Live Data'!F179</f>
        <v>4403</v>
      </c>
      <c r="D181" s="32">
        <f t="shared" si="2"/>
        <v>0.11643835616438356</v>
      </c>
    </row>
    <row r="182" spans="1:4" x14ac:dyDescent="0.3">
      <c r="A182" s="34" t="str">
        <f>'Live Data'!B180</f>
        <v>Swaziland</v>
      </c>
      <c r="B182" s="25">
        <f>'Live Data'!D180</f>
        <v>293</v>
      </c>
      <c r="C182" s="8">
        <f>'Live Data'!F180</f>
        <v>3</v>
      </c>
      <c r="D182" s="32">
        <f t="shared" si="2"/>
        <v>1.0238907849829351E-2</v>
      </c>
    </row>
    <row r="183" spans="1:4" x14ac:dyDescent="0.3">
      <c r="A183" s="34" t="str">
        <f>'Live Data'!B181</f>
        <v>Sint Maarten (Dutch part)</v>
      </c>
      <c r="B183" s="25">
        <f>'Live Data'!D181</f>
        <v>77</v>
      </c>
      <c r="C183" s="8">
        <f>'Live Data'!F181</f>
        <v>15</v>
      </c>
      <c r="D183" s="32">
        <f t="shared" si="2"/>
        <v>0.19480519480519481</v>
      </c>
    </row>
    <row r="184" spans="1:4" x14ac:dyDescent="0.3">
      <c r="A184" s="34" t="str">
        <f>'Live Data'!B182</f>
        <v>Seychelles</v>
      </c>
      <c r="B184" s="25">
        <f>'Live Data'!D182</f>
        <v>11</v>
      </c>
      <c r="C184" s="8">
        <f>'Live Data'!F182</f>
        <v>0</v>
      </c>
      <c r="D184" s="32">
        <f t="shared" si="2"/>
        <v>0</v>
      </c>
    </row>
    <row r="185" spans="1:4" x14ac:dyDescent="0.3">
      <c r="A185" s="34" t="str">
        <f>'Live Data'!B183</f>
        <v>Syria</v>
      </c>
      <c r="B185" s="25">
        <f>'Live Data'!D183</f>
        <v>123</v>
      </c>
      <c r="C185" s="8">
        <f>'Live Data'!F183</f>
        <v>5</v>
      </c>
      <c r="D185" s="32">
        <f t="shared" si="2"/>
        <v>4.065040650406504E-2</v>
      </c>
    </row>
    <row r="186" spans="1:4" x14ac:dyDescent="0.3">
      <c r="A186" s="34" t="str">
        <f>'Live Data'!B184</f>
        <v>Turks and Caicos Islands</v>
      </c>
      <c r="B186" s="25">
        <f>'Live Data'!D184</f>
        <v>12</v>
      </c>
      <c r="C186" s="8">
        <f>'Live Data'!F184</f>
        <v>1</v>
      </c>
      <c r="D186" s="32">
        <f t="shared" si="2"/>
        <v>8.3333333333333329E-2</v>
      </c>
    </row>
    <row r="187" spans="1:4" x14ac:dyDescent="0.3">
      <c r="A187" s="34" t="str">
        <f>'Live Data'!B185</f>
        <v>Chad</v>
      </c>
      <c r="B187" s="25">
        <f>'Live Data'!D185</f>
        <v>790</v>
      </c>
      <c r="C187" s="8">
        <f>'Live Data'!F185</f>
        <v>66</v>
      </c>
      <c r="D187" s="32">
        <f t="shared" si="2"/>
        <v>8.3544303797468356E-2</v>
      </c>
    </row>
    <row r="188" spans="1:4" x14ac:dyDescent="0.3">
      <c r="A188" s="34" t="str">
        <f>'Live Data'!B186</f>
        <v>Togo</v>
      </c>
      <c r="B188" s="25">
        <f>'Live Data'!D186</f>
        <v>443</v>
      </c>
      <c r="C188" s="8">
        <f>'Live Data'!F186</f>
        <v>13</v>
      </c>
      <c r="D188" s="32">
        <f t="shared" si="2"/>
        <v>2.9345372460496615E-2</v>
      </c>
    </row>
    <row r="189" spans="1:4" x14ac:dyDescent="0.3">
      <c r="A189" s="34" t="str">
        <f>'Live Data'!B187</f>
        <v>Thailand</v>
      </c>
      <c r="B189" s="25">
        <f>'Live Data'!D187</f>
        <v>3082</v>
      </c>
      <c r="C189" s="8">
        <f>'Live Data'!F187</f>
        <v>57</v>
      </c>
      <c r="D189" s="32">
        <f t="shared" si="2"/>
        <v>1.8494484101232965E-2</v>
      </c>
    </row>
    <row r="190" spans="1:4" x14ac:dyDescent="0.3">
      <c r="A190" s="34" t="str">
        <f>'Live Data'!B188</f>
        <v>Tajikistan</v>
      </c>
      <c r="B190" s="25">
        <f>'Live Data'!D188</f>
        <v>3930</v>
      </c>
      <c r="C190" s="8">
        <f>'Live Data'!F188</f>
        <v>47</v>
      </c>
      <c r="D190" s="32">
        <f t="shared" si="2"/>
        <v>1.1959287531806615E-2</v>
      </c>
    </row>
    <row r="191" spans="1:4" x14ac:dyDescent="0.3">
      <c r="A191" s="34" t="str">
        <f>'Live Data'!B189</f>
        <v>Timor</v>
      </c>
      <c r="B191" s="25">
        <f>'Live Data'!D189</f>
        <v>24</v>
      </c>
      <c r="C191" s="8">
        <f>'Live Data'!F189</f>
        <v>0</v>
      </c>
      <c r="D191" s="32">
        <f t="shared" si="2"/>
        <v>0</v>
      </c>
    </row>
    <row r="192" spans="1:4" x14ac:dyDescent="0.3">
      <c r="A192" s="34" t="str">
        <f>'Live Data'!B190</f>
        <v>Trinidad and Tobago</v>
      </c>
      <c r="B192" s="25">
        <f>'Live Data'!D190</f>
        <v>117</v>
      </c>
      <c r="C192" s="8">
        <f>'Live Data'!F190</f>
        <v>8</v>
      </c>
      <c r="D192" s="32">
        <f t="shared" si="2"/>
        <v>6.8376068376068383E-2</v>
      </c>
    </row>
    <row r="193" spans="1:4" x14ac:dyDescent="0.3">
      <c r="A193" s="34" t="str">
        <f>'Live Data'!B191</f>
        <v>Tunisia</v>
      </c>
      <c r="B193" s="25">
        <f>'Live Data'!D191</f>
        <v>1084</v>
      </c>
      <c r="C193" s="8">
        <f>'Live Data'!F191</f>
        <v>48</v>
      </c>
      <c r="D193" s="32">
        <f t="shared" si="2"/>
        <v>4.4280442804428041E-2</v>
      </c>
    </row>
    <row r="194" spans="1:4" x14ac:dyDescent="0.3">
      <c r="A194" s="34" t="str">
        <f>'Live Data'!B192</f>
        <v>Turkey</v>
      </c>
      <c r="B194" s="25">
        <f>'Live Data'!D192</f>
        <v>164769</v>
      </c>
      <c r="C194" s="8">
        <f>'Live Data'!F192</f>
        <v>4563</v>
      </c>
      <c r="D194" s="32">
        <f t="shared" si="2"/>
        <v>2.769331609708137E-2</v>
      </c>
    </row>
    <row r="195" spans="1:4" x14ac:dyDescent="0.3">
      <c r="A195" s="34" t="str">
        <f>'Live Data'!B193</f>
        <v>Taiwan</v>
      </c>
      <c r="B195" s="25">
        <f>'Live Data'!D193</f>
        <v>443</v>
      </c>
      <c r="C195" s="8">
        <f>'Live Data'!F193</f>
        <v>7</v>
      </c>
      <c r="D195" s="32">
        <f t="shared" si="2"/>
        <v>1.580135440180587E-2</v>
      </c>
    </row>
    <row r="196" spans="1:4" x14ac:dyDescent="0.3">
      <c r="A196" s="34" t="str">
        <f>'Live Data'!B194</f>
        <v>Tanzania</v>
      </c>
      <c r="B196" s="25">
        <f>'Live Data'!D194</f>
        <v>509</v>
      </c>
      <c r="C196" s="8">
        <f>'Live Data'!F194</f>
        <v>21</v>
      </c>
      <c r="D196" s="32">
        <f t="shared" si="2"/>
        <v>4.1257367387033402E-2</v>
      </c>
    </row>
    <row r="197" spans="1:4" x14ac:dyDescent="0.3">
      <c r="A197" s="34" t="str">
        <f>'Live Data'!B195</f>
        <v>Uganda</v>
      </c>
      <c r="B197" s="25">
        <f>'Live Data'!D195</f>
        <v>457</v>
      </c>
      <c r="C197" s="8">
        <f>'Live Data'!F195</f>
        <v>0</v>
      </c>
      <c r="D197" s="32">
        <f t="shared" ref="D197:D212" si="3">C197/B197</f>
        <v>0</v>
      </c>
    </row>
    <row r="198" spans="1:4" x14ac:dyDescent="0.3">
      <c r="A198" s="34" t="str">
        <f>'Live Data'!B196</f>
        <v>Ukraine</v>
      </c>
      <c r="B198" s="25">
        <f>'Live Data'!D196</f>
        <v>24340</v>
      </c>
      <c r="C198" s="8">
        <f>'Live Data'!F196</f>
        <v>727</v>
      </c>
      <c r="D198" s="32">
        <f t="shared" si="3"/>
        <v>2.9868529170090388E-2</v>
      </c>
    </row>
    <row r="199" spans="1:4" x14ac:dyDescent="0.3">
      <c r="A199" s="34" t="str">
        <f>'Live Data'!B197</f>
        <v>Uruguay</v>
      </c>
      <c r="B199" s="25">
        <f>'Live Data'!D197</f>
        <v>825</v>
      </c>
      <c r="C199" s="8">
        <f>'Live Data'!F197</f>
        <v>23</v>
      </c>
      <c r="D199" s="32">
        <f t="shared" si="3"/>
        <v>2.7878787878787878E-2</v>
      </c>
    </row>
    <row r="200" spans="1:4" x14ac:dyDescent="0.3">
      <c r="A200" s="34" t="str">
        <f>'Live Data'!B198</f>
        <v>United States</v>
      </c>
      <c r="B200" s="25">
        <f>'Live Data'!D198</f>
        <v>1811277</v>
      </c>
      <c r="C200" s="8">
        <f>'Live Data'!F198</f>
        <v>105147</v>
      </c>
      <c r="D200" s="32">
        <f t="shared" si="3"/>
        <v>5.8051308551922205E-2</v>
      </c>
    </row>
    <row r="201" spans="1:4" x14ac:dyDescent="0.3">
      <c r="A201" s="34" t="str">
        <f>'Live Data'!B199</f>
        <v>Uzbekistan</v>
      </c>
      <c r="B201" s="25">
        <f>'Live Data'!D199</f>
        <v>3718</v>
      </c>
      <c r="C201" s="8">
        <f>'Live Data'!F199</f>
        <v>15</v>
      </c>
      <c r="D201" s="32">
        <f t="shared" si="3"/>
        <v>4.0344271113501879E-3</v>
      </c>
    </row>
    <row r="202" spans="1:4" x14ac:dyDescent="0.3">
      <c r="A202" s="34" t="str">
        <f>'Live Data'!B200</f>
        <v>Vatican</v>
      </c>
      <c r="B202" s="25">
        <f>'Live Data'!D200</f>
        <v>12</v>
      </c>
      <c r="C202" s="8">
        <f>'Live Data'!F200</f>
        <v>0</v>
      </c>
      <c r="D202" s="32">
        <f t="shared" si="3"/>
        <v>0</v>
      </c>
    </row>
    <row r="203" spans="1:4" x14ac:dyDescent="0.3">
      <c r="A203" s="34" t="str">
        <f>'Live Data'!B201</f>
        <v>Saint Vincent and the Grenadines</v>
      </c>
      <c r="B203" s="25">
        <f>'Live Data'!D201</f>
        <v>26</v>
      </c>
      <c r="C203" s="8">
        <f>'Live Data'!F201</f>
        <v>0</v>
      </c>
      <c r="D203" s="32">
        <f t="shared" si="3"/>
        <v>0</v>
      </c>
    </row>
    <row r="204" spans="1:4" x14ac:dyDescent="0.3">
      <c r="A204" s="34" t="str">
        <f>'Live Data'!B202</f>
        <v>Venezuela</v>
      </c>
      <c r="B204" s="25">
        <f>'Live Data'!D202</f>
        <v>1662</v>
      </c>
      <c r="C204" s="8">
        <f>'Live Data'!F202</f>
        <v>17</v>
      </c>
      <c r="D204" s="32">
        <f t="shared" si="3"/>
        <v>1.022864019253911E-2</v>
      </c>
    </row>
    <row r="205" spans="1:4" x14ac:dyDescent="0.3">
      <c r="A205" s="34" t="str">
        <f>'Live Data'!B203</f>
        <v>British Virgin Islands</v>
      </c>
      <c r="B205" s="25">
        <f>'Live Data'!D203</f>
        <v>8</v>
      </c>
      <c r="C205" s="8">
        <f>'Live Data'!F203</f>
        <v>1</v>
      </c>
      <c r="D205" s="32">
        <f t="shared" si="3"/>
        <v>0.125</v>
      </c>
    </row>
    <row r="206" spans="1:4" x14ac:dyDescent="0.3">
      <c r="A206" s="34" t="str">
        <f>'Live Data'!B204</f>
        <v>United States Virgin Islands</v>
      </c>
      <c r="B206" s="25">
        <f>'Live Data'!D204</f>
        <v>70</v>
      </c>
      <c r="C206" s="8">
        <f>'Live Data'!F204</f>
        <v>6</v>
      </c>
      <c r="D206" s="32">
        <f t="shared" si="3"/>
        <v>8.5714285714285715E-2</v>
      </c>
    </row>
    <row r="207" spans="1:4" x14ac:dyDescent="0.3">
      <c r="A207" s="34" t="str">
        <f>'Live Data'!B205</f>
        <v>Vietnam</v>
      </c>
      <c r="B207" s="25">
        <f>'Live Data'!D205</f>
        <v>328</v>
      </c>
      <c r="C207" s="8">
        <f>'Live Data'!F205</f>
        <v>0</v>
      </c>
      <c r="D207" s="32">
        <f t="shared" si="3"/>
        <v>0</v>
      </c>
    </row>
    <row r="208" spans="1:4" x14ac:dyDescent="0.3">
      <c r="A208" s="34" t="str">
        <f>'Live Data'!B206</f>
        <v>Kosovo</v>
      </c>
      <c r="B208" s="25">
        <f>'Live Data'!D206</f>
        <v>1064</v>
      </c>
      <c r="C208" s="8">
        <f>'Live Data'!F206</f>
        <v>30</v>
      </c>
      <c r="D208" s="32">
        <f t="shared" si="3"/>
        <v>2.819548872180451E-2</v>
      </c>
    </row>
    <row r="209" spans="1:4" x14ac:dyDescent="0.3">
      <c r="A209" s="34" t="str">
        <f>'Live Data'!B207</f>
        <v>Yemen</v>
      </c>
      <c r="B209" s="25">
        <f>'Live Data'!D207</f>
        <v>354</v>
      </c>
      <c r="C209" s="8">
        <f>'Live Data'!F207</f>
        <v>84</v>
      </c>
      <c r="D209" s="32">
        <f t="shared" si="3"/>
        <v>0.23728813559322035</v>
      </c>
    </row>
    <row r="210" spans="1:4" x14ac:dyDescent="0.3">
      <c r="A210" s="34" t="str">
        <f>'Live Data'!B208</f>
        <v>South Africa</v>
      </c>
      <c r="B210" s="25">
        <f>'Live Data'!D208</f>
        <v>34357</v>
      </c>
      <c r="C210" s="8">
        <f>'Live Data'!F208</f>
        <v>705</v>
      </c>
      <c r="D210" s="32">
        <f t="shared" si="3"/>
        <v>2.0519835841313269E-2</v>
      </c>
    </row>
    <row r="211" spans="1:4" x14ac:dyDescent="0.3">
      <c r="A211" s="34" t="str">
        <f>'Live Data'!B209</f>
        <v>Zambia</v>
      </c>
      <c r="B211" s="25">
        <f>'Live Data'!D209</f>
        <v>1089</v>
      </c>
      <c r="C211" s="8">
        <f>'Live Data'!F209</f>
        <v>7</v>
      </c>
      <c r="D211" s="32">
        <f t="shared" si="3"/>
        <v>6.4279155188246093E-3</v>
      </c>
    </row>
    <row r="212" spans="1:4" ht="15" thickBot="1" x14ac:dyDescent="0.35">
      <c r="A212" s="35" t="s">
        <v>446</v>
      </c>
      <c r="B212" s="30">
        <f>SUM(B4:B211)</f>
        <v>6244739</v>
      </c>
      <c r="C212" s="31">
        <f>SUM(C4:C211)</f>
        <v>376416</v>
      </c>
      <c r="D212" s="33">
        <f t="shared" si="3"/>
        <v>6.0277299019222422E-2</v>
      </c>
    </row>
  </sheetData>
  <hyperlinks>
    <hyperlink ref="G4" r:id="rId1" xr:uid="{533B8A2F-B056-46AD-8842-4F59DA0858D4}"/>
    <hyperlink ref="G6" r:id="rId2" xr:uid="{247A6D2A-30F8-4198-9693-E866CEA3EDCA}"/>
    <hyperlink ref="G8" r:id="rId3" xr:uid="{42172D87-90B2-43AA-ACB7-CF6767513506}"/>
    <hyperlink ref="G10" r:id="rId4" xr:uid="{3532B198-0727-4934-AD0E-64688554112D}"/>
    <hyperlink ref="G12" r:id="rId5" xr:uid="{5ADA25EE-08B6-4CB4-9328-841A48918BCA}"/>
    <hyperlink ref="G14" r:id="rId6" xr:uid="{4A715CC7-8FAF-4EDD-921D-C04D899164DF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6CD23-70AC-4549-91AE-8EC12C481F2F}">
  <dimension ref="A1:AF211"/>
  <sheetViews>
    <sheetView workbookViewId="0"/>
  </sheetViews>
  <sheetFormatPr defaultRowHeight="14.4" x14ac:dyDescent="0.3"/>
  <cols>
    <col min="2" max="2" width="12" customWidth="1"/>
  </cols>
  <sheetData>
    <row r="1" spans="1:32" x14ac:dyDescent="0.3">
      <c r="A1" s="97" t="s">
        <v>0</v>
      </c>
      <c r="B1" s="97" t="s">
        <v>1</v>
      </c>
      <c r="C1" s="97" t="s">
        <v>2</v>
      </c>
      <c r="D1" s="97" t="s">
        <v>3</v>
      </c>
      <c r="E1" s="97" t="s">
        <v>4</v>
      </c>
      <c r="F1" s="97" t="s">
        <v>5</v>
      </c>
      <c r="G1" s="97" t="s">
        <v>6</v>
      </c>
      <c r="H1" s="97" t="s">
        <v>7</v>
      </c>
      <c r="I1" s="97" t="s">
        <v>8</v>
      </c>
      <c r="J1" s="97" t="s">
        <v>9</v>
      </c>
      <c r="K1" s="97" t="s">
        <v>10</v>
      </c>
      <c r="L1" s="97" t="s">
        <v>11</v>
      </c>
      <c r="M1" s="97" t="s">
        <v>12</v>
      </c>
      <c r="N1" s="97" t="s">
        <v>13</v>
      </c>
      <c r="O1" s="97" t="s">
        <v>14</v>
      </c>
      <c r="P1" s="97" t="s">
        <v>548</v>
      </c>
      <c r="Q1" s="97" t="s">
        <v>549</v>
      </c>
      <c r="R1" s="97" t="s">
        <v>15</v>
      </c>
      <c r="S1" s="97" t="s">
        <v>550</v>
      </c>
      <c r="T1" s="97" t="s">
        <v>523</v>
      </c>
      <c r="U1" s="97" t="s">
        <v>524</v>
      </c>
      <c r="V1" s="97" t="s">
        <v>525</v>
      </c>
      <c r="W1" s="97" t="s">
        <v>526</v>
      </c>
      <c r="X1" s="97" t="s">
        <v>527</v>
      </c>
      <c r="Y1" s="97" t="s">
        <v>528</v>
      </c>
      <c r="Z1" s="97" t="s">
        <v>529</v>
      </c>
      <c r="AA1" s="97" t="s">
        <v>530</v>
      </c>
      <c r="AB1" s="97" t="s">
        <v>531</v>
      </c>
      <c r="AC1" s="97" t="s">
        <v>532</v>
      </c>
      <c r="AD1" s="97" t="s">
        <v>533</v>
      </c>
      <c r="AE1" s="97" t="s">
        <v>534</v>
      </c>
      <c r="AF1" s="97" t="s">
        <v>535</v>
      </c>
    </row>
    <row r="2" spans="1:32" x14ac:dyDescent="0.3">
      <c r="A2" s="98" t="s">
        <v>16</v>
      </c>
      <c r="B2" s="99" t="s">
        <v>17</v>
      </c>
      <c r="C2" s="93" t="s">
        <v>553</v>
      </c>
      <c r="D2" s="100">
        <v>101</v>
      </c>
      <c r="E2" s="92">
        <v>0</v>
      </c>
      <c r="F2" s="75">
        <v>3</v>
      </c>
      <c r="G2" s="99">
        <v>0</v>
      </c>
      <c r="H2" s="93">
        <v>945.99400000000003</v>
      </c>
      <c r="I2" s="100">
        <v>0</v>
      </c>
      <c r="J2" s="92">
        <v>28.099</v>
      </c>
      <c r="K2" s="101">
        <v>0</v>
      </c>
      <c r="L2" s="98"/>
      <c r="M2" s="98"/>
      <c r="N2" s="98"/>
      <c r="O2" s="98"/>
      <c r="P2" s="98"/>
      <c r="Q2" s="98"/>
      <c r="R2" s="98"/>
      <c r="S2" s="98"/>
      <c r="T2" s="99">
        <v>106766</v>
      </c>
      <c r="U2" s="93">
        <v>584.79999999999995</v>
      </c>
      <c r="V2" s="100">
        <v>41.2</v>
      </c>
      <c r="W2" s="92">
        <v>13.085000000000001</v>
      </c>
      <c r="X2" s="101">
        <v>7.452</v>
      </c>
      <c r="Y2" s="75">
        <v>35973.781000000003</v>
      </c>
      <c r="Z2" s="99"/>
      <c r="AA2" s="93"/>
      <c r="AB2" s="100">
        <v>11.62</v>
      </c>
      <c r="AC2" s="92"/>
      <c r="AD2" s="101"/>
      <c r="AE2" s="75"/>
      <c r="AF2" s="99"/>
    </row>
    <row r="3" spans="1:32" x14ac:dyDescent="0.3">
      <c r="A3" s="98" t="s">
        <v>18</v>
      </c>
      <c r="B3" s="99" t="s">
        <v>19</v>
      </c>
      <c r="C3" s="93" t="s">
        <v>553</v>
      </c>
      <c r="D3" s="100">
        <v>15750</v>
      </c>
      <c r="E3" s="92">
        <v>545</v>
      </c>
      <c r="F3" s="75">
        <v>265</v>
      </c>
      <c r="G3" s="99">
        <v>8</v>
      </c>
      <c r="H3" s="93">
        <v>404.59</v>
      </c>
      <c r="I3" s="100">
        <v>14</v>
      </c>
      <c r="J3" s="92">
        <v>6.8070000000000004</v>
      </c>
      <c r="K3" s="101">
        <v>0.20599999999999999</v>
      </c>
      <c r="L3" s="98"/>
      <c r="M3" s="98"/>
      <c r="N3" s="98"/>
      <c r="O3" s="98"/>
      <c r="P3" s="98"/>
      <c r="Q3" s="98"/>
      <c r="R3" s="98"/>
      <c r="S3" s="98"/>
      <c r="T3" s="99">
        <v>38928341</v>
      </c>
      <c r="U3" s="93">
        <v>54.421999999999997</v>
      </c>
      <c r="V3" s="100">
        <v>18.600000000000001</v>
      </c>
      <c r="W3" s="92">
        <v>2.581</v>
      </c>
      <c r="X3" s="101">
        <v>1.337</v>
      </c>
      <c r="Y3" s="75">
        <v>1803.9870000000001</v>
      </c>
      <c r="Z3" s="99"/>
      <c r="AA3" s="93">
        <v>597.029</v>
      </c>
      <c r="AB3" s="100">
        <v>9.59</v>
      </c>
      <c r="AC3" s="92"/>
      <c r="AD3" s="101"/>
      <c r="AE3" s="75">
        <v>37.746000000000002</v>
      </c>
      <c r="AF3" s="99">
        <v>0.5</v>
      </c>
    </row>
    <row r="4" spans="1:32" x14ac:dyDescent="0.3">
      <c r="A4" s="98" t="s">
        <v>20</v>
      </c>
      <c r="B4" s="99" t="s">
        <v>21</v>
      </c>
      <c r="C4" s="93" t="s">
        <v>553</v>
      </c>
      <c r="D4" s="100">
        <v>86</v>
      </c>
      <c r="E4" s="92">
        <v>0</v>
      </c>
      <c r="F4" s="75">
        <v>4</v>
      </c>
      <c r="G4" s="99">
        <v>0</v>
      </c>
      <c r="H4" s="93">
        <v>2.617</v>
      </c>
      <c r="I4" s="100">
        <v>0</v>
      </c>
      <c r="J4" s="92">
        <v>0.122</v>
      </c>
      <c r="K4" s="101">
        <v>0</v>
      </c>
      <c r="L4" s="98"/>
      <c r="M4" s="98"/>
      <c r="N4" s="98"/>
      <c r="O4" s="98"/>
      <c r="P4" s="98"/>
      <c r="Q4" s="98"/>
      <c r="R4" s="98"/>
      <c r="S4" s="98"/>
      <c r="T4" s="99">
        <v>32866268</v>
      </c>
      <c r="U4" s="93">
        <v>23.89</v>
      </c>
      <c r="V4" s="100">
        <v>16.8</v>
      </c>
      <c r="W4" s="92">
        <v>2.4049999999999998</v>
      </c>
      <c r="X4" s="101">
        <v>1.3620000000000001</v>
      </c>
      <c r="Y4" s="75">
        <v>5819.4949999999999</v>
      </c>
      <c r="Z4" s="99"/>
      <c r="AA4" s="93">
        <v>276.04500000000002</v>
      </c>
      <c r="AB4" s="100">
        <v>3.94</v>
      </c>
      <c r="AC4" s="92"/>
      <c r="AD4" s="101"/>
      <c r="AE4" s="75">
        <v>26.664000000000001</v>
      </c>
      <c r="AF4" s="99"/>
    </row>
    <row r="5" spans="1:32" x14ac:dyDescent="0.3">
      <c r="A5" s="98" t="s">
        <v>22</v>
      </c>
      <c r="B5" s="99" t="s">
        <v>23</v>
      </c>
      <c r="C5" s="93" t="s">
        <v>553</v>
      </c>
      <c r="D5" s="100">
        <v>3</v>
      </c>
      <c r="E5" s="92">
        <v>0</v>
      </c>
      <c r="F5" s="75">
        <v>0</v>
      </c>
      <c r="G5" s="99">
        <v>0</v>
      </c>
      <c r="H5" s="93">
        <v>199.97300000000001</v>
      </c>
      <c r="I5" s="100">
        <v>0</v>
      </c>
      <c r="J5" s="92">
        <v>0</v>
      </c>
      <c r="K5" s="101">
        <v>0</v>
      </c>
      <c r="L5" s="98"/>
      <c r="M5" s="98"/>
      <c r="N5" s="98"/>
      <c r="O5" s="98"/>
      <c r="P5" s="98"/>
      <c r="Q5" s="98"/>
      <c r="R5" s="98"/>
      <c r="S5" s="98"/>
      <c r="T5" s="99">
        <v>15002</v>
      </c>
      <c r="U5" s="93"/>
      <c r="V5" s="100"/>
      <c r="W5" s="92"/>
      <c r="X5" s="101"/>
      <c r="Y5" s="75"/>
      <c r="Z5" s="99"/>
      <c r="AA5" s="93"/>
      <c r="AB5" s="100"/>
      <c r="AC5" s="92"/>
      <c r="AD5" s="101"/>
      <c r="AE5" s="75"/>
      <c r="AF5" s="99"/>
    </row>
    <row r="6" spans="1:32" x14ac:dyDescent="0.3">
      <c r="A6" s="98" t="s">
        <v>24</v>
      </c>
      <c r="B6" s="99" t="s">
        <v>25</v>
      </c>
      <c r="C6" s="93" t="s">
        <v>553</v>
      </c>
      <c r="D6" s="100">
        <v>1143</v>
      </c>
      <c r="E6" s="92">
        <v>6</v>
      </c>
      <c r="F6" s="75">
        <v>33</v>
      </c>
      <c r="G6" s="99">
        <v>0</v>
      </c>
      <c r="H6" s="93">
        <v>397.178</v>
      </c>
      <c r="I6" s="100">
        <v>2.085</v>
      </c>
      <c r="J6" s="92">
        <v>11.467000000000001</v>
      </c>
      <c r="K6" s="101">
        <v>0</v>
      </c>
      <c r="L6" s="98"/>
      <c r="M6" s="98"/>
      <c r="N6" s="98"/>
      <c r="O6" s="98"/>
      <c r="P6" s="98"/>
      <c r="Q6" s="98"/>
      <c r="R6" s="98"/>
      <c r="S6" s="98"/>
      <c r="T6" s="99">
        <v>2877800</v>
      </c>
      <c r="U6" s="93">
        <v>104.871</v>
      </c>
      <c r="V6" s="100">
        <v>38</v>
      </c>
      <c r="W6" s="92">
        <v>13.188000000000001</v>
      </c>
      <c r="X6" s="101">
        <v>8.6430000000000007</v>
      </c>
      <c r="Y6" s="75">
        <v>11803.431</v>
      </c>
      <c r="Z6" s="99">
        <v>1.1000000000000001</v>
      </c>
      <c r="AA6" s="93">
        <v>304.19499999999999</v>
      </c>
      <c r="AB6" s="100">
        <v>10.08</v>
      </c>
      <c r="AC6" s="92">
        <v>7.1</v>
      </c>
      <c r="AD6" s="101">
        <v>51.2</v>
      </c>
      <c r="AE6" s="75"/>
      <c r="AF6" s="99">
        <v>2.89</v>
      </c>
    </row>
    <row r="7" spans="1:32" x14ac:dyDescent="0.3">
      <c r="A7" s="98" t="s">
        <v>26</v>
      </c>
      <c r="B7" s="99" t="s">
        <v>27</v>
      </c>
      <c r="C7" s="93" t="s">
        <v>553</v>
      </c>
      <c r="D7" s="100">
        <v>765</v>
      </c>
      <c r="E7" s="92">
        <v>1</v>
      </c>
      <c r="F7" s="75">
        <v>51</v>
      </c>
      <c r="G7" s="99">
        <v>0</v>
      </c>
      <c r="H7" s="93">
        <v>9900.99</v>
      </c>
      <c r="I7" s="100">
        <v>12.942</v>
      </c>
      <c r="J7" s="92">
        <v>660.06600000000003</v>
      </c>
      <c r="K7" s="101">
        <v>0</v>
      </c>
      <c r="L7" s="98"/>
      <c r="M7" s="98"/>
      <c r="N7" s="98"/>
      <c r="O7" s="98"/>
      <c r="P7" s="98"/>
      <c r="Q7" s="98"/>
      <c r="R7" s="98"/>
      <c r="S7" s="98"/>
      <c r="T7" s="99">
        <v>77265</v>
      </c>
      <c r="U7" s="93">
        <v>163.755</v>
      </c>
      <c r="V7" s="100"/>
      <c r="W7" s="92"/>
      <c r="X7" s="101"/>
      <c r="Y7" s="75"/>
      <c r="Z7" s="99"/>
      <c r="AA7" s="93">
        <v>109.13500000000001</v>
      </c>
      <c r="AB7" s="100">
        <v>7.97</v>
      </c>
      <c r="AC7" s="92">
        <v>29</v>
      </c>
      <c r="AD7" s="101">
        <v>37.799999999999997</v>
      </c>
      <c r="AE7" s="75"/>
      <c r="AF7" s="99"/>
    </row>
    <row r="8" spans="1:32" x14ac:dyDescent="0.3">
      <c r="A8" s="98" t="s">
        <v>28</v>
      </c>
      <c r="B8" s="99" t="s">
        <v>29</v>
      </c>
      <c r="C8" s="93" t="s">
        <v>553</v>
      </c>
      <c r="D8" s="100">
        <v>35192</v>
      </c>
      <c r="E8" s="92">
        <v>635</v>
      </c>
      <c r="F8" s="75">
        <v>266</v>
      </c>
      <c r="G8" s="99">
        <v>2</v>
      </c>
      <c r="H8" s="93">
        <v>3558.1979999999999</v>
      </c>
      <c r="I8" s="100">
        <v>64.203999999999994</v>
      </c>
      <c r="J8" s="92">
        <v>26.895</v>
      </c>
      <c r="K8" s="101">
        <v>0.20200000000000001</v>
      </c>
      <c r="L8" s="98"/>
      <c r="M8" s="98"/>
      <c r="N8" s="98"/>
      <c r="O8" s="98"/>
      <c r="P8" s="98"/>
      <c r="Q8" s="98"/>
      <c r="R8" s="98"/>
      <c r="S8" s="98"/>
      <c r="T8" s="99">
        <v>9890400</v>
      </c>
      <c r="U8" s="93">
        <v>112.44199999999999</v>
      </c>
      <c r="V8" s="100">
        <v>34</v>
      </c>
      <c r="W8" s="92">
        <v>1.1439999999999999</v>
      </c>
      <c r="X8" s="101">
        <v>0.52600000000000002</v>
      </c>
      <c r="Y8" s="75">
        <v>67293.482999999993</v>
      </c>
      <c r="Z8" s="99"/>
      <c r="AA8" s="93">
        <v>317.83999999999997</v>
      </c>
      <c r="AB8" s="100">
        <v>17.260000000000002</v>
      </c>
      <c r="AC8" s="92">
        <v>1.2</v>
      </c>
      <c r="AD8" s="101">
        <v>37.4</v>
      </c>
      <c r="AE8" s="75"/>
      <c r="AF8" s="99">
        <v>1.2</v>
      </c>
    </row>
    <row r="9" spans="1:32" x14ac:dyDescent="0.3">
      <c r="A9" s="98" t="s">
        <v>30</v>
      </c>
      <c r="B9" s="99" t="s">
        <v>31</v>
      </c>
      <c r="C9" s="93" t="s">
        <v>553</v>
      </c>
      <c r="D9" s="100">
        <v>17402</v>
      </c>
      <c r="E9" s="92">
        <v>564</v>
      </c>
      <c r="F9" s="75">
        <v>556</v>
      </c>
      <c r="G9" s="99">
        <v>17</v>
      </c>
      <c r="H9" s="93">
        <v>385.036</v>
      </c>
      <c r="I9" s="100">
        <v>12.478999999999999</v>
      </c>
      <c r="J9" s="92">
        <v>12.302</v>
      </c>
      <c r="K9" s="101">
        <v>0.376</v>
      </c>
      <c r="L9" s="98"/>
      <c r="M9" s="98"/>
      <c r="N9" s="98"/>
      <c r="O9" s="98"/>
      <c r="P9" s="98"/>
      <c r="Q9" s="98"/>
      <c r="R9" s="98"/>
      <c r="S9" s="98"/>
      <c r="T9" s="99">
        <v>45195777</v>
      </c>
      <c r="U9" s="93">
        <v>16.177</v>
      </c>
      <c r="V9" s="100">
        <v>31.9</v>
      </c>
      <c r="W9" s="92">
        <v>11.198</v>
      </c>
      <c r="X9" s="101">
        <v>7.4409999999999998</v>
      </c>
      <c r="Y9" s="75">
        <v>18933.906999999999</v>
      </c>
      <c r="Z9" s="99">
        <v>0.6</v>
      </c>
      <c r="AA9" s="93">
        <v>191.03200000000001</v>
      </c>
      <c r="AB9" s="100">
        <v>5.5</v>
      </c>
      <c r="AC9" s="92">
        <v>16.2</v>
      </c>
      <c r="AD9" s="101">
        <v>27.7</v>
      </c>
      <c r="AE9" s="75"/>
      <c r="AF9" s="99">
        <v>5</v>
      </c>
    </row>
    <row r="10" spans="1:32" x14ac:dyDescent="0.3">
      <c r="A10" s="98" t="s">
        <v>32</v>
      </c>
      <c r="B10" s="99" t="s">
        <v>33</v>
      </c>
      <c r="C10" s="93" t="s">
        <v>553</v>
      </c>
      <c r="D10" s="100">
        <v>9492</v>
      </c>
      <c r="E10" s="92">
        <v>210</v>
      </c>
      <c r="F10" s="75">
        <v>139</v>
      </c>
      <c r="G10" s="99">
        <v>8</v>
      </c>
      <c r="H10" s="93">
        <v>3203.2570000000001</v>
      </c>
      <c r="I10" s="100">
        <v>70.869</v>
      </c>
      <c r="J10" s="92">
        <v>46.908000000000001</v>
      </c>
      <c r="K10" s="101">
        <v>2.7</v>
      </c>
      <c r="L10" s="98"/>
      <c r="M10" s="98"/>
      <c r="N10" s="98"/>
      <c r="O10" s="98"/>
      <c r="P10" s="98"/>
      <c r="Q10" s="98"/>
      <c r="R10" s="98"/>
      <c r="S10" s="98"/>
      <c r="T10" s="99">
        <v>2963234</v>
      </c>
      <c r="U10" s="93">
        <v>102.931</v>
      </c>
      <c r="V10" s="100">
        <v>35.700000000000003</v>
      </c>
      <c r="W10" s="92">
        <v>11.231999999999999</v>
      </c>
      <c r="X10" s="101">
        <v>7.5709999999999997</v>
      </c>
      <c r="Y10" s="75">
        <v>8787.58</v>
      </c>
      <c r="Z10" s="99">
        <v>1.8</v>
      </c>
      <c r="AA10" s="93">
        <v>341.01</v>
      </c>
      <c r="AB10" s="100">
        <v>7.11</v>
      </c>
      <c r="AC10" s="92">
        <v>1.5</v>
      </c>
      <c r="AD10" s="101">
        <v>52.1</v>
      </c>
      <c r="AE10" s="75">
        <v>94.043000000000006</v>
      </c>
      <c r="AF10" s="99">
        <v>4.2</v>
      </c>
    </row>
    <row r="11" spans="1:32" x14ac:dyDescent="0.3">
      <c r="A11" s="98" t="s">
        <v>34</v>
      </c>
      <c r="B11" s="99" t="s">
        <v>35</v>
      </c>
      <c r="C11" s="93" t="s">
        <v>553</v>
      </c>
      <c r="D11" s="100">
        <v>25</v>
      </c>
      <c r="E11" s="92">
        <v>0</v>
      </c>
      <c r="F11" s="75">
        <v>3</v>
      </c>
      <c r="G11" s="99">
        <v>0</v>
      </c>
      <c r="H11" s="93">
        <v>255.29</v>
      </c>
      <c r="I11" s="100">
        <v>0</v>
      </c>
      <c r="J11" s="92">
        <v>30.635000000000002</v>
      </c>
      <c r="K11" s="101">
        <v>0</v>
      </c>
      <c r="L11" s="98"/>
      <c r="M11" s="98"/>
      <c r="N11" s="98"/>
      <c r="O11" s="98"/>
      <c r="P11" s="98"/>
      <c r="Q11" s="98"/>
      <c r="R11" s="98"/>
      <c r="S11" s="98"/>
      <c r="T11" s="99">
        <v>97928</v>
      </c>
      <c r="U11" s="93">
        <v>231.845</v>
      </c>
      <c r="V11" s="100">
        <v>32.1</v>
      </c>
      <c r="W11" s="92">
        <v>6.9329999999999998</v>
      </c>
      <c r="X11" s="101">
        <v>4.6310000000000002</v>
      </c>
      <c r="Y11" s="75">
        <v>21490.942999999999</v>
      </c>
      <c r="Z11" s="99"/>
      <c r="AA11" s="93">
        <v>191.511</v>
      </c>
      <c r="AB11" s="100">
        <v>13.17</v>
      </c>
      <c r="AC11" s="92"/>
      <c r="AD11" s="101"/>
      <c r="AE11" s="75"/>
      <c r="AF11" s="99">
        <v>3.8</v>
      </c>
    </row>
    <row r="12" spans="1:32" x14ac:dyDescent="0.3">
      <c r="A12" s="98" t="s">
        <v>36</v>
      </c>
      <c r="B12" s="99" t="s">
        <v>37</v>
      </c>
      <c r="C12" s="93" t="s">
        <v>553</v>
      </c>
      <c r="D12" s="100">
        <v>7204</v>
      </c>
      <c r="E12" s="92">
        <v>9</v>
      </c>
      <c r="F12" s="75">
        <v>103</v>
      </c>
      <c r="G12" s="99">
        <v>0</v>
      </c>
      <c r="H12" s="93">
        <v>282.51100000000002</v>
      </c>
      <c r="I12" s="100">
        <v>0.35299999999999998</v>
      </c>
      <c r="J12" s="92">
        <v>4.0389999999999997</v>
      </c>
      <c r="K12" s="101">
        <v>0</v>
      </c>
      <c r="L12" s="98"/>
      <c r="M12" s="98"/>
      <c r="N12" s="98"/>
      <c r="O12" s="98"/>
      <c r="P12" s="98"/>
      <c r="Q12" s="98"/>
      <c r="R12" s="98"/>
      <c r="S12" s="98"/>
      <c r="T12" s="99">
        <v>25499881</v>
      </c>
      <c r="U12" s="93">
        <v>3.202</v>
      </c>
      <c r="V12" s="100">
        <v>37.9</v>
      </c>
      <c r="W12" s="92">
        <v>15.504</v>
      </c>
      <c r="X12" s="101">
        <v>10.129</v>
      </c>
      <c r="Y12" s="75">
        <v>44648.71</v>
      </c>
      <c r="Z12" s="99">
        <v>0.5</v>
      </c>
      <c r="AA12" s="93">
        <v>107.791</v>
      </c>
      <c r="AB12" s="100">
        <v>5.07</v>
      </c>
      <c r="AC12" s="92">
        <v>13</v>
      </c>
      <c r="AD12" s="101">
        <v>16.5</v>
      </c>
      <c r="AE12" s="75"/>
      <c r="AF12" s="99">
        <v>3.84</v>
      </c>
    </row>
    <row r="13" spans="1:32" x14ac:dyDescent="0.3">
      <c r="A13" s="98" t="s">
        <v>38</v>
      </c>
      <c r="B13" s="99" t="s">
        <v>39</v>
      </c>
      <c r="C13" s="93" t="s">
        <v>553</v>
      </c>
      <c r="D13" s="100">
        <v>16663</v>
      </c>
      <c r="E13" s="92">
        <v>21</v>
      </c>
      <c r="F13" s="75">
        <v>668</v>
      </c>
      <c r="G13" s="99">
        <v>0</v>
      </c>
      <c r="H13" s="93">
        <v>1850.1289999999999</v>
      </c>
      <c r="I13" s="100">
        <v>2.3319999999999999</v>
      </c>
      <c r="J13" s="92">
        <v>74.168999999999997</v>
      </c>
      <c r="K13" s="101">
        <v>0</v>
      </c>
      <c r="L13" s="98"/>
      <c r="M13" s="98"/>
      <c r="N13" s="98"/>
      <c r="O13" s="98"/>
      <c r="P13" s="98"/>
      <c r="Q13" s="98"/>
      <c r="R13" s="98"/>
      <c r="S13" s="98"/>
      <c r="T13" s="99">
        <v>9006400</v>
      </c>
      <c r="U13" s="93">
        <v>106.749</v>
      </c>
      <c r="V13" s="100">
        <v>44.4</v>
      </c>
      <c r="W13" s="92">
        <v>19.202000000000002</v>
      </c>
      <c r="X13" s="101">
        <v>13.747999999999999</v>
      </c>
      <c r="Y13" s="75">
        <v>45436.686000000002</v>
      </c>
      <c r="Z13" s="99">
        <v>0.7</v>
      </c>
      <c r="AA13" s="93">
        <v>145.18299999999999</v>
      </c>
      <c r="AB13" s="100">
        <v>6.35</v>
      </c>
      <c r="AC13" s="92">
        <v>28.4</v>
      </c>
      <c r="AD13" s="101">
        <v>30.9</v>
      </c>
      <c r="AE13" s="75"/>
      <c r="AF13" s="99">
        <v>7.37</v>
      </c>
    </row>
    <row r="14" spans="1:32" x14ac:dyDescent="0.3">
      <c r="A14" s="98" t="s">
        <v>40</v>
      </c>
      <c r="B14" s="99" t="s">
        <v>41</v>
      </c>
      <c r="C14" s="93" t="s">
        <v>553</v>
      </c>
      <c r="D14" s="100">
        <v>5662</v>
      </c>
      <c r="E14" s="92">
        <v>168</v>
      </c>
      <c r="F14" s="75">
        <v>68</v>
      </c>
      <c r="G14" s="99">
        <v>5</v>
      </c>
      <c r="H14" s="93">
        <v>558.428</v>
      </c>
      <c r="I14" s="100">
        <v>16.568999999999999</v>
      </c>
      <c r="J14" s="92">
        <v>6.7069999999999999</v>
      </c>
      <c r="K14" s="101">
        <v>0.49299999999999999</v>
      </c>
      <c r="L14" s="98"/>
      <c r="M14" s="98"/>
      <c r="N14" s="98"/>
      <c r="O14" s="98"/>
      <c r="P14" s="98"/>
      <c r="Q14" s="98"/>
      <c r="R14" s="98"/>
      <c r="S14" s="98"/>
      <c r="T14" s="99">
        <v>10139175</v>
      </c>
      <c r="U14" s="93">
        <v>119.309</v>
      </c>
      <c r="V14" s="100">
        <v>32.4</v>
      </c>
      <c r="W14" s="92">
        <v>6.0179999999999998</v>
      </c>
      <c r="X14" s="101">
        <v>3.871</v>
      </c>
      <c r="Y14" s="75">
        <v>15847.419</v>
      </c>
      <c r="Z14" s="99"/>
      <c r="AA14" s="93">
        <v>559.81200000000001</v>
      </c>
      <c r="AB14" s="100">
        <v>7.11</v>
      </c>
      <c r="AC14" s="92">
        <v>0.3</v>
      </c>
      <c r="AD14" s="101">
        <v>42.5</v>
      </c>
      <c r="AE14" s="75">
        <v>83.241</v>
      </c>
      <c r="AF14" s="99">
        <v>4.7</v>
      </c>
    </row>
    <row r="15" spans="1:32" x14ac:dyDescent="0.3">
      <c r="A15" s="98" t="s">
        <v>42</v>
      </c>
      <c r="B15" s="99" t="s">
        <v>43</v>
      </c>
      <c r="C15" s="93" t="s">
        <v>553</v>
      </c>
      <c r="D15" s="100">
        <v>63</v>
      </c>
      <c r="E15" s="92">
        <v>0</v>
      </c>
      <c r="F15" s="75">
        <v>1</v>
      </c>
      <c r="G15" s="99">
        <v>0</v>
      </c>
      <c r="H15" s="93">
        <v>5.298</v>
      </c>
      <c r="I15" s="100">
        <v>0</v>
      </c>
      <c r="J15" s="92">
        <v>8.4000000000000005E-2</v>
      </c>
      <c r="K15" s="101">
        <v>0</v>
      </c>
      <c r="L15" s="98"/>
      <c r="M15" s="98"/>
      <c r="N15" s="98"/>
      <c r="O15" s="98"/>
      <c r="P15" s="98"/>
      <c r="Q15" s="98"/>
      <c r="R15" s="98"/>
      <c r="S15" s="98"/>
      <c r="T15" s="99">
        <v>11890781</v>
      </c>
      <c r="U15" s="93">
        <v>423.06200000000001</v>
      </c>
      <c r="V15" s="100">
        <v>17.5</v>
      </c>
      <c r="W15" s="92">
        <v>2.5619999999999998</v>
      </c>
      <c r="X15" s="101">
        <v>1.504</v>
      </c>
      <c r="Y15" s="75">
        <v>702.22500000000002</v>
      </c>
      <c r="Z15" s="99">
        <v>71.7</v>
      </c>
      <c r="AA15" s="93">
        <v>293.06799999999998</v>
      </c>
      <c r="AB15" s="100">
        <v>6.05</v>
      </c>
      <c r="AC15" s="92"/>
      <c r="AD15" s="101"/>
      <c r="AE15" s="75">
        <v>6.1440000000000001</v>
      </c>
      <c r="AF15" s="99">
        <v>0.8</v>
      </c>
    </row>
    <row r="16" spans="1:32" x14ac:dyDescent="0.3">
      <c r="A16" s="98" t="s">
        <v>44</v>
      </c>
      <c r="B16" s="99" t="s">
        <v>45</v>
      </c>
      <c r="C16" s="93" t="s">
        <v>553</v>
      </c>
      <c r="D16" s="100">
        <v>58517</v>
      </c>
      <c r="E16" s="92">
        <v>136</v>
      </c>
      <c r="F16" s="75">
        <v>9486</v>
      </c>
      <c r="G16" s="99">
        <v>19</v>
      </c>
      <c r="H16" s="93">
        <v>5049.0889999999999</v>
      </c>
      <c r="I16" s="100">
        <v>11.734999999999999</v>
      </c>
      <c r="J16" s="92">
        <v>818.49099999999999</v>
      </c>
      <c r="K16" s="101">
        <v>1.639</v>
      </c>
      <c r="L16" s="98"/>
      <c r="M16" s="98"/>
      <c r="N16" s="98"/>
      <c r="O16" s="98"/>
      <c r="P16" s="98"/>
      <c r="Q16" s="98"/>
      <c r="R16" s="98"/>
      <c r="S16" s="98"/>
      <c r="T16" s="99">
        <v>11589616</v>
      </c>
      <c r="U16" s="93">
        <v>375.56400000000002</v>
      </c>
      <c r="V16" s="100">
        <v>41.8</v>
      </c>
      <c r="W16" s="92">
        <v>18.571000000000002</v>
      </c>
      <c r="X16" s="101">
        <v>12.849</v>
      </c>
      <c r="Y16" s="75">
        <v>42658.576000000001</v>
      </c>
      <c r="Z16" s="99">
        <v>0.2</v>
      </c>
      <c r="AA16" s="93">
        <v>114.898</v>
      </c>
      <c r="AB16" s="100">
        <v>4.29</v>
      </c>
      <c r="AC16" s="92">
        <v>25.1</v>
      </c>
      <c r="AD16" s="101">
        <v>31.4</v>
      </c>
      <c r="AE16" s="75"/>
      <c r="AF16" s="99">
        <v>5.64</v>
      </c>
    </row>
    <row r="17" spans="1:32" x14ac:dyDescent="0.3">
      <c r="A17" s="98" t="s">
        <v>46</v>
      </c>
      <c r="B17" s="99" t="s">
        <v>47</v>
      </c>
      <c r="C17" s="93" t="s">
        <v>553</v>
      </c>
      <c r="D17" s="100">
        <v>243</v>
      </c>
      <c r="E17" s="92">
        <v>11</v>
      </c>
      <c r="F17" s="75">
        <v>3</v>
      </c>
      <c r="G17" s="99">
        <v>0</v>
      </c>
      <c r="H17" s="93">
        <v>20.044</v>
      </c>
      <c r="I17" s="100">
        <v>0.90700000000000003</v>
      </c>
      <c r="J17" s="92">
        <v>0.247</v>
      </c>
      <c r="K17" s="101">
        <v>0</v>
      </c>
      <c r="L17" s="98"/>
      <c r="M17" s="98"/>
      <c r="N17" s="98"/>
      <c r="O17" s="98"/>
      <c r="P17" s="98"/>
      <c r="Q17" s="98"/>
      <c r="R17" s="98"/>
      <c r="S17" s="98"/>
      <c r="T17" s="99">
        <v>12123198</v>
      </c>
      <c r="U17" s="93">
        <v>99.11</v>
      </c>
      <c r="V17" s="100">
        <v>18.8</v>
      </c>
      <c r="W17" s="92">
        <v>3.2440000000000002</v>
      </c>
      <c r="X17" s="101">
        <v>1.9419999999999999</v>
      </c>
      <c r="Y17" s="75">
        <v>2064.2359999999999</v>
      </c>
      <c r="Z17" s="99">
        <v>49.6</v>
      </c>
      <c r="AA17" s="93">
        <v>235.84800000000001</v>
      </c>
      <c r="AB17" s="100">
        <v>0.99</v>
      </c>
      <c r="AC17" s="92">
        <v>0.6</v>
      </c>
      <c r="AD17" s="101">
        <v>12.3</v>
      </c>
      <c r="AE17" s="75">
        <v>11.035</v>
      </c>
      <c r="AF17" s="99">
        <v>0.5</v>
      </c>
    </row>
    <row r="18" spans="1:32" x14ac:dyDescent="0.3">
      <c r="A18" s="98" t="s">
        <v>48</v>
      </c>
      <c r="B18" s="99" t="s">
        <v>49</v>
      </c>
      <c r="C18" s="93" t="s">
        <v>553</v>
      </c>
      <c r="D18" s="100">
        <v>7</v>
      </c>
      <c r="E18" s="92">
        <v>0</v>
      </c>
      <c r="F18" s="75">
        <v>0</v>
      </c>
      <c r="G18" s="99">
        <v>0</v>
      </c>
      <c r="H18" s="93">
        <v>266.96199999999999</v>
      </c>
      <c r="I18" s="100">
        <v>0</v>
      </c>
      <c r="J18" s="92">
        <v>0</v>
      </c>
      <c r="K18" s="101">
        <v>0</v>
      </c>
      <c r="L18" s="98"/>
      <c r="M18" s="98"/>
      <c r="N18" s="98"/>
      <c r="O18" s="98"/>
      <c r="P18" s="98"/>
      <c r="Q18" s="98"/>
      <c r="R18" s="98"/>
      <c r="S18" s="98"/>
      <c r="T18" s="99">
        <v>26221</v>
      </c>
      <c r="U18" s="93"/>
      <c r="V18" s="100"/>
      <c r="W18" s="92"/>
      <c r="X18" s="101"/>
      <c r="Y18" s="75"/>
      <c r="Z18" s="99"/>
      <c r="AA18" s="93"/>
      <c r="AB18" s="100"/>
      <c r="AC18" s="92"/>
      <c r="AD18" s="101"/>
      <c r="AE18" s="75"/>
      <c r="AF18" s="99"/>
    </row>
    <row r="19" spans="1:32" x14ac:dyDescent="0.3">
      <c r="A19" s="98" t="s">
        <v>50</v>
      </c>
      <c r="B19" s="99" t="s">
        <v>51</v>
      </c>
      <c r="C19" s="93" t="s">
        <v>553</v>
      </c>
      <c r="D19" s="100">
        <v>881</v>
      </c>
      <c r="E19" s="92">
        <v>0</v>
      </c>
      <c r="F19" s="75">
        <v>53</v>
      </c>
      <c r="G19" s="99">
        <v>0</v>
      </c>
      <c r="H19" s="93">
        <v>42.146000000000001</v>
      </c>
      <c r="I19" s="100">
        <v>0</v>
      </c>
      <c r="J19" s="92">
        <v>2.5350000000000001</v>
      </c>
      <c r="K19" s="101">
        <v>0</v>
      </c>
      <c r="L19" s="98"/>
      <c r="M19" s="98"/>
      <c r="N19" s="98"/>
      <c r="O19" s="98"/>
      <c r="P19" s="98"/>
      <c r="Q19" s="98"/>
      <c r="R19" s="98"/>
      <c r="S19" s="98"/>
      <c r="T19" s="99">
        <v>20903278</v>
      </c>
      <c r="U19" s="93">
        <v>70.150999999999996</v>
      </c>
      <c r="V19" s="100">
        <v>17.600000000000001</v>
      </c>
      <c r="W19" s="92">
        <v>2.4089999999999998</v>
      </c>
      <c r="X19" s="101">
        <v>1.3580000000000001</v>
      </c>
      <c r="Y19" s="75">
        <v>1703.1020000000001</v>
      </c>
      <c r="Z19" s="99">
        <v>43.7</v>
      </c>
      <c r="AA19" s="93">
        <v>269.048</v>
      </c>
      <c r="AB19" s="100">
        <v>2.42</v>
      </c>
      <c r="AC19" s="92">
        <v>1.6</v>
      </c>
      <c r="AD19" s="101">
        <v>23.9</v>
      </c>
      <c r="AE19" s="75">
        <v>11.877000000000001</v>
      </c>
      <c r="AF19" s="99">
        <v>0.4</v>
      </c>
    </row>
    <row r="20" spans="1:32" x14ac:dyDescent="0.3">
      <c r="A20" s="98" t="s">
        <v>52</v>
      </c>
      <c r="B20" s="99" t="s">
        <v>53</v>
      </c>
      <c r="C20" s="93" t="s">
        <v>553</v>
      </c>
      <c r="D20" s="100">
        <v>49534</v>
      </c>
      <c r="E20" s="92">
        <v>2381</v>
      </c>
      <c r="F20" s="75">
        <v>672</v>
      </c>
      <c r="G20" s="99">
        <v>22</v>
      </c>
      <c r="H20" s="93">
        <v>300.77199999999999</v>
      </c>
      <c r="I20" s="100">
        <v>14.458</v>
      </c>
      <c r="J20" s="92">
        <v>4.08</v>
      </c>
      <c r="K20" s="101">
        <v>0.13400000000000001</v>
      </c>
      <c r="L20" s="98"/>
      <c r="M20" s="98"/>
      <c r="N20" s="98"/>
      <c r="O20" s="98"/>
      <c r="P20" s="98"/>
      <c r="Q20" s="98"/>
      <c r="R20" s="98"/>
      <c r="S20" s="98"/>
      <c r="T20" s="99">
        <v>164689383</v>
      </c>
      <c r="U20" s="93">
        <v>1265.0360000000001</v>
      </c>
      <c r="V20" s="100">
        <v>27.5</v>
      </c>
      <c r="W20" s="92">
        <v>5.0979999999999999</v>
      </c>
      <c r="X20" s="101">
        <v>3.262</v>
      </c>
      <c r="Y20" s="75">
        <v>3523.9839999999999</v>
      </c>
      <c r="Z20" s="99">
        <v>14.8</v>
      </c>
      <c r="AA20" s="93">
        <v>298.00299999999999</v>
      </c>
      <c r="AB20" s="100">
        <v>8.3800000000000008</v>
      </c>
      <c r="AC20" s="92">
        <v>1</v>
      </c>
      <c r="AD20" s="101">
        <v>44.7</v>
      </c>
      <c r="AE20" s="75">
        <v>34.808</v>
      </c>
      <c r="AF20" s="99">
        <v>0.8</v>
      </c>
    </row>
    <row r="21" spans="1:32" x14ac:dyDescent="0.3">
      <c r="A21" s="98" t="s">
        <v>54</v>
      </c>
      <c r="B21" s="99" t="s">
        <v>55</v>
      </c>
      <c r="C21" s="93" t="s">
        <v>553</v>
      </c>
      <c r="D21" s="100">
        <v>2513</v>
      </c>
      <c r="E21" s="92">
        <v>0</v>
      </c>
      <c r="F21" s="75">
        <v>144</v>
      </c>
      <c r="G21" s="99">
        <v>4</v>
      </c>
      <c r="H21" s="93">
        <v>361.66399999999999</v>
      </c>
      <c r="I21" s="100">
        <v>0</v>
      </c>
      <c r="J21" s="92">
        <v>20.724</v>
      </c>
      <c r="K21" s="101">
        <v>0.57599999999999996</v>
      </c>
      <c r="L21" s="98"/>
      <c r="M21" s="98"/>
      <c r="N21" s="98"/>
      <c r="O21" s="98"/>
      <c r="P21" s="98"/>
      <c r="Q21" s="98"/>
      <c r="R21" s="98"/>
      <c r="S21" s="98"/>
      <c r="T21" s="99">
        <v>6948445</v>
      </c>
      <c r="U21" s="93">
        <v>65.180000000000007</v>
      </c>
      <c r="V21" s="100">
        <v>44.7</v>
      </c>
      <c r="W21" s="92">
        <v>20.800999999999998</v>
      </c>
      <c r="X21" s="101">
        <v>13.272</v>
      </c>
      <c r="Y21" s="75">
        <v>18563.307000000001</v>
      </c>
      <c r="Z21" s="99">
        <v>1.5</v>
      </c>
      <c r="AA21" s="93">
        <v>424.68799999999999</v>
      </c>
      <c r="AB21" s="100">
        <v>5.81</v>
      </c>
      <c r="AC21" s="92">
        <v>30.1</v>
      </c>
      <c r="AD21" s="101">
        <v>44.4</v>
      </c>
      <c r="AE21" s="75"/>
      <c r="AF21" s="99">
        <v>7.4539999999999997</v>
      </c>
    </row>
    <row r="22" spans="1:32" x14ac:dyDescent="0.3">
      <c r="A22" s="98" t="s">
        <v>56</v>
      </c>
      <c r="B22" s="99" t="s">
        <v>57</v>
      </c>
      <c r="C22" s="93" t="s">
        <v>553</v>
      </c>
      <c r="D22" s="100">
        <v>11804</v>
      </c>
      <c r="E22" s="92">
        <v>406</v>
      </c>
      <c r="F22" s="75">
        <v>19</v>
      </c>
      <c r="G22" s="99">
        <v>0</v>
      </c>
      <c r="H22" s="93">
        <v>6937.07</v>
      </c>
      <c r="I22" s="100">
        <v>238.601</v>
      </c>
      <c r="J22" s="92">
        <v>11.166</v>
      </c>
      <c r="K22" s="101">
        <v>0</v>
      </c>
      <c r="L22" s="98"/>
      <c r="M22" s="98"/>
      <c r="N22" s="98"/>
      <c r="O22" s="98"/>
      <c r="P22" s="98"/>
      <c r="Q22" s="98"/>
      <c r="R22" s="98"/>
      <c r="S22" s="98"/>
      <c r="T22" s="99">
        <v>1701583</v>
      </c>
      <c r="U22" s="93">
        <v>1935.9069999999999</v>
      </c>
      <c r="V22" s="100">
        <v>32.4</v>
      </c>
      <c r="W22" s="92">
        <v>2.3719999999999999</v>
      </c>
      <c r="X22" s="101">
        <v>1.387</v>
      </c>
      <c r="Y22" s="75">
        <v>43290.705000000002</v>
      </c>
      <c r="Z22" s="99"/>
      <c r="AA22" s="93">
        <v>151.68899999999999</v>
      </c>
      <c r="AB22" s="100">
        <v>16.52</v>
      </c>
      <c r="AC22" s="92">
        <v>5.8</v>
      </c>
      <c r="AD22" s="101">
        <v>37.6</v>
      </c>
      <c r="AE22" s="75"/>
      <c r="AF22" s="99">
        <v>2</v>
      </c>
    </row>
    <row r="23" spans="1:32" x14ac:dyDescent="0.3">
      <c r="A23" s="98" t="s">
        <v>58</v>
      </c>
      <c r="B23" s="99" t="s">
        <v>59</v>
      </c>
      <c r="C23" s="93" t="s">
        <v>553</v>
      </c>
      <c r="D23" s="100">
        <v>102</v>
      </c>
      <c r="E23" s="92">
        <v>0</v>
      </c>
      <c r="F23" s="75">
        <v>11</v>
      </c>
      <c r="G23" s="99">
        <v>0</v>
      </c>
      <c r="H23" s="93">
        <v>259.37799999999999</v>
      </c>
      <c r="I23" s="100">
        <v>0</v>
      </c>
      <c r="J23" s="92">
        <v>27.972000000000001</v>
      </c>
      <c r="K23" s="101">
        <v>0</v>
      </c>
      <c r="L23" s="98"/>
      <c r="M23" s="98"/>
      <c r="N23" s="98"/>
      <c r="O23" s="98"/>
      <c r="P23" s="98"/>
      <c r="Q23" s="98"/>
      <c r="R23" s="98"/>
      <c r="S23" s="98"/>
      <c r="T23" s="99">
        <v>393248</v>
      </c>
      <c r="U23" s="93">
        <v>39.497</v>
      </c>
      <c r="V23" s="100">
        <v>34.299999999999997</v>
      </c>
      <c r="W23" s="92">
        <v>8.9960000000000004</v>
      </c>
      <c r="X23" s="101">
        <v>5.2</v>
      </c>
      <c r="Y23" s="75">
        <v>27717.847000000002</v>
      </c>
      <c r="Z23" s="99"/>
      <c r="AA23" s="93">
        <v>235.95400000000001</v>
      </c>
      <c r="AB23" s="100">
        <v>13.17</v>
      </c>
      <c r="AC23" s="92">
        <v>3.1</v>
      </c>
      <c r="AD23" s="101">
        <v>20.399999999999999</v>
      </c>
      <c r="AE23" s="75"/>
      <c r="AF23" s="99">
        <v>2.9</v>
      </c>
    </row>
    <row r="24" spans="1:32" x14ac:dyDescent="0.3">
      <c r="A24" s="98" t="s">
        <v>60</v>
      </c>
      <c r="B24" s="99" t="s">
        <v>61</v>
      </c>
      <c r="C24" s="93" t="s">
        <v>553</v>
      </c>
      <c r="D24" s="100">
        <v>2523</v>
      </c>
      <c r="E24" s="92">
        <v>14</v>
      </c>
      <c r="F24" s="75">
        <v>153</v>
      </c>
      <c r="G24" s="99">
        <v>0</v>
      </c>
      <c r="H24" s="93">
        <v>769.01599999999996</v>
      </c>
      <c r="I24" s="100">
        <v>4.2670000000000003</v>
      </c>
      <c r="J24" s="92">
        <v>46.634999999999998</v>
      </c>
      <c r="K24" s="101">
        <v>0</v>
      </c>
      <c r="L24" s="98"/>
      <c r="M24" s="98"/>
      <c r="N24" s="98"/>
      <c r="O24" s="98"/>
      <c r="P24" s="98"/>
      <c r="Q24" s="98"/>
      <c r="R24" s="98"/>
      <c r="S24" s="98"/>
      <c r="T24" s="99">
        <v>3280815</v>
      </c>
      <c r="U24" s="93">
        <v>68.495999999999995</v>
      </c>
      <c r="V24" s="100">
        <v>42.5</v>
      </c>
      <c r="W24" s="92">
        <v>16.568999999999999</v>
      </c>
      <c r="X24" s="101">
        <v>10.711</v>
      </c>
      <c r="Y24" s="75">
        <v>11713.895</v>
      </c>
      <c r="Z24" s="99">
        <v>0.2</v>
      </c>
      <c r="AA24" s="93">
        <v>329.63499999999999</v>
      </c>
      <c r="AB24" s="100">
        <v>10.08</v>
      </c>
      <c r="AC24" s="92">
        <v>30.2</v>
      </c>
      <c r="AD24" s="101">
        <v>47.7</v>
      </c>
      <c r="AE24" s="75">
        <v>97.164000000000001</v>
      </c>
      <c r="AF24" s="99">
        <v>3.5</v>
      </c>
    </row>
    <row r="25" spans="1:32" x14ac:dyDescent="0.3">
      <c r="A25" s="98" t="s">
        <v>62</v>
      </c>
      <c r="B25" s="99" t="s">
        <v>63</v>
      </c>
      <c r="C25" s="93" t="s">
        <v>553</v>
      </c>
      <c r="D25" s="100">
        <v>43403</v>
      </c>
      <c r="E25" s="92">
        <v>847</v>
      </c>
      <c r="F25" s="75">
        <v>240</v>
      </c>
      <c r="G25" s="99">
        <v>5</v>
      </c>
      <c r="H25" s="93">
        <v>4593.24</v>
      </c>
      <c r="I25" s="100">
        <v>89.635999999999996</v>
      </c>
      <c r="J25" s="92">
        <v>25.399000000000001</v>
      </c>
      <c r="K25" s="101">
        <v>0.52900000000000003</v>
      </c>
      <c r="L25" s="98"/>
      <c r="M25" s="98"/>
      <c r="N25" s="98"/>
      <c r="O25" s="98"/>
      <c r="P25" s="98"/>
      <c r="Q25" s="98"/>
      <c r="R25" s="98"/>
      <c r="S25" s="98"/>
      <c r="T25" s="99">
        <v>9449321</v>
      </c>
      <c r="U25" s="93">
        <v>46.857999999999997</v>
      </c>
      <c r="V25" s="100">
        <v>40.299999999999997</v>
      </c>
      <c r="W25" s="92">
        <v>14.798999999999999</v>
      </c>
      <c r="X25" s="101">
        <v>9.7880000000000003</v>
      </c>
      <c r="Y25" s="75">
        <v>17167.967000000001</v>
      </c>
      <c r="Z25" s="99"/>
      <c r="AA25" s="93">
        <v>443.12900000000002</v>
      </c>
      <c r="AB25" s="100">
        <v>5.18</v>
      </c>
      <c r="AC25" s="92">
        <v>10.5</v>
      </c>
      <c r="AD25" s="101">
        <v>46.1</v>
      </c>
      <c r="AE25" s="75"/>
      <c r="AF25" s="99">
        <v>11</v>
      </c>
    </row>
    <row r="26" spans="1:32" x14ac:dyDescent="0.3">
      <c r="A26" s="98" t="s">
        <v>64</v>
      </c>
      <c r="B26" s="99" t="s">
        <v>65</v>
      </c>
      <c r="C26" s="93" t="s">
        <v>553</v>
      </c>
      <c r="D26" s="100">
        <v>18</v>
      </c>
      <c r="E26" s="92">
        <v>0</v>
      </c>
      <c r="F26" s="75">
        <v>2</v>
      </c>
      <c r="G26" s="99">
        <v>0</v>
      </c>
      <c r="H26" s="93">
        <v>45.268999999999998</v>
      </c>
      <c r="I26" s="100">
        <v>0</v>
      </c>
      <c r="J26" s="92">
        <v>5.03</v>
      </c>
      <c r="K26" s="101">
        <v>0</v>
      </c>
      <c r="L26" s="98"/>
      <c r="M26" s="98"/>
      <c r="N26" s="98"/>
      <c r="O26" s="98"/>
      <c r="P26" s="98"/>
      <c r="Q26" s="98"/>
      <c r="R26" s="98"/>
      <c r="S26" s="98"/>
      <c r="T26" s="99">
        <v>397621</v>
      </c>
      <c r="U26" s="93">
        <v>16.425999999999998</v>
      </c>
      <c r="V26" s="100">
        <v>25</v>
      </c>
      <c r="W26" s="92">
        <v>3.8530000000000002</v>
      </c>
      <c r="X26" s="101">
        <v>2.2789999999999999</v>
      </c>
      <c r="Y26" s="75">
        <v>7824.3620000000001</v>
      </c>
      <c r="Z26" s="99"/>
      <c r="AA26" s="93">
        <v>176.95699999999999</v>
      </c>
      <c r="AB26" s="100">
        <v>17.11</v>
      </c>
      <c r="AC26" s="92"/>
      <c r="AD26" s="101"/>
      <c r="AE26" s="75">
        <v>90.082999999999998</v>
      </c>
      <c r="AF26" s="99">
        <v>1.3</v>
      </c>
    </row>
    <row r="27" spans="1:32" x14ac:dyDescent="0.3">
      <c r="A27" s="98" t="s">
        <v>66</v>
      </c>
      <c r="B27" s="99" t="s">
        <v>67</v>
      </c>
      <c r="C27" s="93" t="s">
        <v>553</v>
      </c>
      <c r="D27" s="100">
        <v>141</v>
      </c>
      <c r="E27" s="92">
        <v>1</v>
      </c>
      <c r="F27" s="75">
        <v>9</v>
      </c>
      <c r="G27" s="99">
        <v>0</v>
      </c>
      <c r="H27" s="93">
        <v>2264.2240000000002</v>
      </c>
      <c r="I27" s="100">
        <v>16.058</v>
      </c>
      <c r="J27" s="92">
        <v>144.52500000000001</v>
      </c>
      <c r="K27" s="101">
        <v>0</v>
      </c>
      <c r="L27" s="98"/>
      <c r="M27" s="98"/>
      <c r="N27" s="98"/>
      <c r="O27" s="98"/>
      <c r="P27" s="98"/>
      <c r="Q27" s="98"/>
      <c r="R27" s="98"/>
      <c r="S27" s="98"/>
      <c r="T27" s="99">
        <v>62273</v>
      </c>
      <c r="U27" s="93">
        <v>1308.82</v>
      </c>
      <c r="V27" s="100"/>
      <c r="W27" s="92"/>
      <c r="X27" s="101"/>
      <c r="Y27" s="75">
        <v>50669.315000000002</v>
      </c>
      <c r="Z27" s="99"/>
      <c r="AA27" s="93">
        <v>139.547</v>
      </c>
      <c r="AB27" s="100">
        <v>13</v>
      </c>
      <c r="AC27" s="92"/>
      <c r="AD27" s="101"/>
      <c r="AE27" s="75"/>
      <c r="AF27" s="99"/>
    </row>
    <row r="28" spans="1:32" x14ac:dyDescent="0.3">
      <c r="A28" s="98" t="s">
        <v>68</v>
      </c>
      <c r="B28" s="99" t="s">
        <v>69</v>
      </c>
      <c r="C28" s="93" t="s">
        <v>553</v>
      </c>
      <c r="D28" s="100">
        <v>10531</v>
      </c>
      <c r="E28" s="92">
        <v>549</v>
      </c>
      <c r="F28" s="75">
        <v>343</v>
      </c>
      <c r="G28" s="99">
        <v>30</v>
      </c>
      <c r="H28" s="93">
        <v>902.16499999999996</v>
      </c>
      <c r="I28" s="100">
        <v>47.030999999999999</v>
      </c>
      <c r="J28" s="92">
        <v>29.384</v>
      </c>
      <c r="K28" s="101">
        <v>2.57</v>
      </c>
      <c r="L28" s="98"/>
      <c r="M28" s="98"/>
      <c r="N28" s="98"/>
      <c r="O28" s="98"/>
      <c r="P28" s="98"/>
      <c r="Q28" s="98"/>
      <c r="R28" s="98"/>
      <c r="S28" s="98"/>
      <c r="T28" s="99">
        <v>11673029</v>
      </c>
      <c r="U28" s="93">
        <v>10.202</v>
      </c>
      <c r="V28" s="100">
        <v>25.4</v>
      </c>
      <c r="W28" s="92">
        <v>6.7039999999999997</v>
      </c>
      <c r="X28" s="101">
        <v>4.3929999999999998</v>
      </c>
      <c r="Y28" s="75">
        <v>6885.8289999999997</v>
      </c>
      <c r="Z28" s="99">
        <v>7.1</v>
      </c>
      <c r="AA28" s="93">
        <v>204.29900000000001</v>
      </c>
      <c r="AB28" s="100">
        <v>6.89</v>
      </c>
      <c r="AC28" s="92"/>
      <c r="AD28" s="101"/>
      <c r="AE28" s="75">
        <v>25.382999999999999</v>
      </c>
      <c r="AF28" s="99">
        <v>1.1000000000000001</v>
      </c>
    </row>
    <row r="29" spans="1:32" x14ac:dyDescent="0.3">
      <c r="A29" s="98" t="s">
        <v>70</v>
      </c>
      <c r="B29" s="99" t="s">
        <v>71</v>
      </c>
      <c r="C29" s="93" t="s">
        <v>553</v>
      </c>
      <c r="D29" s="100">
        <v>526447</v>
      </c>
      <c r="E29" s="92">
        <v>11598</v>
      </c>
      <c r="F29" s="75">
        <v>29937</v>
      </c>
      <c r="G29" s="99">
        <v>623</v>
      </c>
      <c r="H29" s="93">
        <v>2476.7049999999999</v>
      </c>
      <c r="I29" s="100">
        <v>54.564</v>
      </c>
      <c r="J29" s="92">
        <v>140.84100000000001</v>
      </c>
      <c r="K29" s="101">
        <v>2.931</v>
      </c>
      <c r="L29" s="98"/>
      <c r="M29" s="98"/>
      <c r="N29" s="98"/>
      <c r="O29" s="98"/>
      <c r="P29" s="98"/>
      <c r="Q29" s="98"/>
      <c r="R29" s="98"/>
      <c r="S29" s="98"/>
      <c r="T29" s="99">
        <v>212559409</v>
      </c>
      <c r="U29" s="93">
        <v>25.04</v>
      </c>
      <c r="V29" s="100">
        <v>33.5</v>
      </c>
      <c r="W29" s="92">
        <v>8.5519999999999996</v>
      </c>
      <c r="X29" s="101">
        <v>5.0599999999999996</v>
      </c>
      <c r="Y29" s="75">
        <v>14103.451999999999</v>
      </c>
      <c r="Z29" s="99">
        <v>3.4</v>
      </c>
      <c r="AA29" s="93">
        <v>177.96100000000001</v>
      </c>
      <c r="AB29" s="100">
        <v>8.11</v>
      </c>
      <c r="AC29" s="92">
        <v>10.1</v>
      </c>
      <c r="AD29" s="101">
        <v>17.899999999999999</v>
      </c>
      <c r="AE29" s="75"/>
      <c r="AF29" s="99">
        <v>2.2000000000000002</v>
      </c>
    </row>
    <row r="30" spans="1:32" x14ac:dyDescent="0.3">
      <c r="A30" s="98" t="s">
        <v>72</v>
      </c>
      <c r="B30" s="99" t="s">
        <v>73</v>
      </c>
      <c r="C30" s="93" t="s">
        <v>553</v>
      </c>
      <c r="D30" s="100">
        <v>92</v>
      </c>
      <c r="E30" s="92">
        <v>0</v>
      </c>
      <c r="F30" s="75">
        <v>7</v>
      </c>
      <c r="G30" s="99">
        <v>0</v>
      </c>
      <c r="H30" s="93">
        <v>320.14400000000001</v>
      </c>
      <c r="I30" s="100">
        <v>0</v>
      </c>
      <c r="J30" s="92">
        <v>24.359000000000002</v>
      </c>
      <c r="K30" s="101">
        <v>0</v>
      </c>
      <c r="L30" s="98"/>
      <c r="M30" s="98"/>
      <c r="N30" s="98"/>
      <c r="O30" s="98"/>
      <c r="P30" s="98"/>
      <c r="Q30" s="98"/>
      <c r="R30" s="98"/>
      <c r="S30" s="98"/>
      <c r="T30" s="99">
        <v>287371</v>
      </c>
      <c r="U30" s="93">
        <v>664.46299999999997</v>
      </c>
      <c r="V30" s="100">
        <v>39.799999999999997</v>
      </c>
      <c r="W30" s="92">
        <v>14.952</v>
      </c>
      <c r="X30" s="101">
        <v>9.4730000000000008</v>
      </c>
      <c r="Y30" s="75">
        <v>16978.067999999999</v>
      </c>
      <c r="Z30" s="99"/>
      <c r="AA30" s="93">
        <v>170.05</v>
      </c>
      <c r="AB30" s="100">
        <v>13.57</v>
      </c>
      <c r="AC30" s="92">
        <v>1.9</v>
      </c>
      <c r="AD30" s="101">
        <v>14.5</v>
      </c>
      <c r="AE30" s="75">
        <v>88.468999999999994</v>
      </c>
      <c r="AF30" s="99">
        <v>5.8</v>
      </c>
    </row>
    <row r="31" spans="1:32" x14ac:dyDescent="0.3">
      <c r="A31" s="98" t="s">
        <v>74</v>
      </c>
      <c r="B31" s="99" t="s">
        <v>75</v>
      </c>
      <c r="C31" s="93" t="s">
        <v>553</v>
      </c>
      <c r="D31" s="100">
        <v>141</v>
      </c>
      <c r="E31" s="92">
        <v>0</v>
      </c>
      <c r="F31" s="75">
        <v>2</v>
      </c>
      <c r="G31" s="99">
        <v>0</v>
      </c>
      <c r="H31" s="93">
        <v>322.298</v>
      </c>
      <c r="I31" s="100">
        <v>0</v>
      </c>
      <c r="J31" s="92">
        <v>4.5720000000000001</v>
      </c>
      <c r="K31" s="101">
        <v>0</v>
      </c>
      <c r="L31" s="98"/>
      <c r="M31" s="98"/>
      <c r="N31" s="98"/>
      <c r="O31" s="98"/>
      <c r="P31" s="98"/>
      <c r="Q31" s="98"/>
      <c r="R31" s="98"/>
      <c r="S31" s="98"/>
      <c r="T31" s="99">
        <v>437483</v>
      </c>
      <c r="U31" s="93">
        <v>81.346999999999994</v>
      </c>
      <c r="V31" s="100">
        <v>32.4</v>
      </c>
      <c r="W31" s="92">
        <v>4.5910000000000002</v>
      </c>
      <c r="X31" s="101">
        <v>2.3820000000000001</v>
      </c>
      <c r="Y31" s="75">
        <v>71809.251000000004</v>
      </c>
      <c r="Z31" s="99"/>
      <c r="AA31" s="93">
        <v>201.285</v>
      </c>
      <c r="AB31" s="100">
        <v>12.79</v>
      </c>
      <c r="AC31" s="92">
        <v>2</v>
      </c>
      <c r="AD31" s="101">
        <v>30.9</v>
      </c>
      <c r="AE31" s="75"/>
      <c r="AF31" s="99">
        <v>2.7</v>
      </c>
    </row>
    <row r="32" spans="1:32" x14ac:dyDescent="0.3">
      <c r="A32" s="98" t="s">
        <v>76</v>
      </c>
      <c r="B32" s="99" t="s">
        <v>77</v>
      </c>
      <c r="C32" s="93" t="s">
        <v>553</v>
      </c>
      <c r="D32" s="100">
        <v>47</v>
      </c>
      <c r="E32" s="92">
        <v>4</v>
      </c>
      <c r="F32" s="75">
        <v>0</v>
      </c>
      <c r="G32" s="99">
        <v>0</v>
      </c>
      <c r="H32" s="93">
        <v>60.911000000000001</v>
      </c>
      <c r="I32" s="100">
        <v>5.1840000000000002</v>
      </c>
      <c r="J32" s="92">
        <v>0</v>
      </c>
      <c r="K32" s="101">
        <v>0</v>
      </c>
      <c r="L32" s="98"/>
      <c r="M32" s="98"/>
      <c r="N32" s="98"/>
      <c r="O32" s="98"/>
      <c r="P32" s="98"/>
      <c r="Q32" s="98"/>
      <c r="R32" s="98"/>
      <c r="S32" s="98"/>
      <c r="T32" s="99">
        <v>771612</v>
      </c>
      <c r="U32" s="93">
        <v>21.187999999999999</v>
      </c>
      <c r="V32" s="100">
        <v>28.6</v>
      </c>
      <c r="W32" s="92">
        <v>4.8849999999999998</v>
      </c>
      <c r="X32" s="101">
        <v>2.9769999999999999</v>
      </c>
      <c r="Y32" s="75">
        <v>8708.5969999999998</v>
      </c>
      <c r="Z32" s="99">
        <v>1.5</v>
      </c>
      <c r="AA32" s="93">
        <v>217.066</v>
      </c>
      <c r="AB32" s="100">
        <v>9.75</v>
      </c>
      <c r="AC32" s="92"/>
      <c r="AD32" s="101"/>
      <c r="AE32" s="75">
        <v>79.807000000000002</v>
      </c>
      <c r="AF32" s="99">
        <v>1.7</v>
      </c>
    </row>
    <row r="33" spans="1:32" x14ac:dyDescent="0.3">
      <c r="A33" s="98" t="s">
        <v>78</v>
      </c>
      <c r="B33" s="99" t="s">
        <v>79</v>
      </c>
      <c r="C33" s="93" t="s">
        <v>553</v>
      </c>
      <c r="D33" s="100">
        <v>38</v>
      </c>
      <c r="E33" s="92">
        <v>0</v>
      </c>
      <c r="F33" s="75">
        <v>1</v>
      </c>
      <c r="G33" s="99">
        <v>0</v>
      </c>
      <c r="H33" s="93">
        <v>16.158999999999999</v>
      </c>
      <c r="I33" s="100">
        <v>0</v>
      </c>
      <c r="J33" s="92">
        <v>0.42499999999999999</v>
      </c>
      <c r="K33" s="101">
        <v>0</v>
      </c>
      <c r="L33" s="98"/>
      <c r="M33" s="98"/>
      <c r="N33" s="98"/>
      <c r="O33" s="98"/>
      <c r="P33" s="98"/>
      <c r="Q33" s="98"/>
      <c r="R33" s="98"/>
      <c r="S33" s="98"/>
      <c r="T33" s="99">
        <v>2351625</v>
      </c>
      <c r="U33" s="93">
        <v>4.0439999999999996</v>
      </c>
      <c r="V33" s="100">
        <v>25.8</v>
      </c>
      <c r="W33" s="92">
        <v>3.9409999999999998</v>
      </c>
      <c r="X33" s="101">
        <v>2.242</v>
      </c>
      <c r="Y33" s="75">
        <v>15807.374</v>
      </c>
      <c r="Z33" s="99"/>
      <c r="AA33" s="93">
        <v>237.37200000000001</v>
      </c>
      <c r="AB33" s="100">
        <v>4.8099999999999996</v>
      </c>
      <c r="AC33" s="92">
        <v>5.7</v>
      </c>
      <c r="AD33" s="101">
        <v>34.4</v>
      </c>
      <c r="AE33" s="75"/>
      <c r="AF33" s="99">
        <v>1.8</v>
      </c>
    </row>
    <row r="34" spans="1:32" x14ac:dyDescent="0.3">
      <c r="A34" s="98" t="s">
        <v>80</v>
      </c>
      <c r="B34" s="99" t="s">
        <v>81</v>
      </c>
      <c r="C34" s="93" t="s">
        <v>553</v>
      </c>
      <c r="D34" s="100">
        <v>1069</v>
      </c>
      <c r="E34" s="92">
        <v>58</v>
      </c>
      <c r="F34" s="75">
        <v>4</v>
      </c>
      <c r="G34" s="99">
        <v>2</v>
      </c>
      <c r="H34" s="93">
        <v>221.33600000000001</v>
      </c>
      <c r="I34" s="100">
        <v>12.009</v>
      </c>
      <c r="J34" s="92">
        <v>0.82799999999999996</v>
      </c>
      <c r="K34" s="101">
        <v>0.41399999999999998</v>
      </c>
      <c r="L34" s="98"/>
      <c r="M34" s="98"/>
      <c r="N34" s="98"/>
      <c r="O34" s="98"/>
      <c r="P34" s="98"/>
      <c r="Q34" s="98"/>
      <c r="R34" s="98"/>
      <c r="S34" s="98"/>
      <c r="T34" s="99">
        <v>4829764</v>
      </c>
      <c r="U34" s="93">
        <v>7.4790000000000001</v>
      </c>
      <c r="V34" s="100">
        <v>18.3</v>
      </c>
      <c r="W34" s="92">
        <v>3.6549999999999998</v>
      </c>
      <c r="X34" s="101">
        <v>2.2509999999999999</v>
      </c>
      <c r="Y34" s="75">
        <v>661.24</v>
      </c>
      <c r="Z34" s="99"/>
      <c r="AA34" s="93">
        <v>435.72699999999998</v>
      </c>
      <c r="AB34" s="100">
        <v>6.1</v>
      </c>
      <c r="AC34" s="92"/>
      <c r="AD34" s="101"/>
      <c r="AE34" s="75">
        <v>16.603000000000002</v>
      </c>
      <c r="AF34" s="99">
        <v>1</v>
      </c>
    </row>
    <row r="35" spans="1:32" x14ac:dyDescent="0.3">
      <c r="A35" s="98" t="s">
        <v>82</v>
      </c>
      <c r="B35" s="99" t="s">
        <v>83</v>
      </c>
      <c r="C35" s="93" t="s">
        <v>553</v>
      </c>
      <c r="D35" s="100">
        <v>91694</v>
      </c>
      <c r="E35" s="92">
        <v>758</v>
      </c>
      <c r="F35" s="75">
        <v>7326</v>
      </c>
      <c r="G35" s="99">
        <v>31</v>
      </c>
      <c r="H35" s="93">
        <v>2429.4850000000001</v>
      </c>
      <c r="I35" s="100">
        <v>20.084</v>
      </c>
      <c r="J35" s="92">
        <v>194.107</v>
      </c>
      <c r="K35" s="101">
        <v>0.82099999999999995</v>
      </c>
      <c r="L35" s="98"/>
      <c r="M35" s="98"/>
      <c r="N35" s="98"/>
      <c r="O35" s="98"/>
      <c r="P35" s="98"/>
      <c r="Q35" s="98"/>
      <c r="R35" s="98"/>
      <c r="S35" s="98"/>
      <c r="T35" s="99">
        <v>37742157</v>
      </c>
      <c r="U35" s="93">
        <v>4.0369999999999999</v>
      </c>
      <c r="V35" s="100">
        <v>41.4</v>
      </c>
      <c r="W35" s="92">
        <v>16.984000000000002</v>
      </c>
      <c r="X35" s="101">
        <v>10.797000000000001</v>
      </c>
      <c r="Y35" s="75">
        <v>44017.591</v>
      </c>
      <c r="Z35" s="99">
        <v>0.5</v>
      </c>
      <c r="AA35" s="93">
        <v>105.599</v>
      </c>
      <c r="AB35" s="100">
        <v>7.37</v>
      </c>
      <c r="AC35" s="92">
        <v>12</v>
      </c>
      <c r="AD35" s="101">
        <v>16.600000000000001</v>
      </c>
      <c r="AE35" s="75"/>
      <c r="AF35" s="99">
        <v>2.5</v>
      </c>
    </row>
    <row r="36" spans="1:32" x14ac:dyDescent="0.3">
      <c r="A36" s="98" t="s">
        <v>84</v>
      </c>
      <c r="B36" s="99" t="s">
        <v>85</v>
      </c>
      <c r="C36" s="93" t="s">
        <v>553</v>
      </c>
      <c r="D36" s="100">
        <v>30788</v>
      </c>
      <c r="E36" s="92">
        <v>9</v>
      </c>
      <c r="F36" s="75">
        <v>1656</v>
      </c>
      <c r="G36" s="99">
        <v>0</v>
      </c>
      <c r="H36" s="93">
        <v>3557.4070000000002</v>
      </c>
      <c r="I36" s="100">
        <v>1.04</v>
      </c>
      <c r="J36" s="92">
        <v>191.34299999999999</v>
      </c>
      <c r="K36" s="101">
        <v>0</v>
      </c>
      <c r="L36" s="98"/>
      <c r="M36" s="98"/>
      <c r="N36" s="98"/>
      <c r="O36" s="98"/>
      <c r="P36" s="98"/>
      <c r="Q36" s="98"/>
      <c r="R36" s="98"/>
      <c r="S36" s="98"/>
      <c r="T36" s="99">
        <v>8654618</v>
      </c>
      <c r="U36" s="93">
        <v>214.24299999999999</v>
      </c>
      <c r="V36" s="100">
        <v>43.1</v>
      </c>
      <c r="W36" s="92">
        <v>18.436</v>
      </c>
      <c r="X36" s="101">
        <v>12.644</v>
      </c>
      <c r="Y36" s="75">
        <v>57410.165999999997</v>
      </c>
      <c r="Z36" s="99"/>
      <c r="AA36" s="93">
        <v>99.739000000000004</v>
      </c>
      <c r="AB36" s="100">
        <v>5.59</v>
      </c>
      <c r="AC36" s="92">
        <v>22.6</v>
      </c>
      <c r="AD36" s="101">
        <v>28.9</v>
      </c>
      <c r="AE36" s="75"/>
      <c r="AF36" s="99">
        <v>4.53</v>
      </c>
    </row>
    <row r="37" spans="1:32" x14ac:dyDescent="0.3">
      <c r="A37" s="98" t="s">
        <v>86</v>
      </c>
      <c r="B37" s="99" t="s">
        <v>87</v>
      </c>
      <c r="C37" s="93" t="s">
        <v>553</v>
      </c>
      <c r="D37" s="100">
        <v>105159</v>
      </c>
      <c r="E37" s="92">
        <v>5471</v>
      </c>
      <c r="F37" s="75">
        <v>1113</v>
      </c>
      <c r="G37" s="99">
        <v>59</v>
      </c>
      <c r="H37" s="93">
        <v>5501.0379999999996</v>
      </c>
      <c r="I37" s="100">
        <v>286.197</v>
      </c>
      <c r="J37" s="92">
        <v>58.222999999999999</v>
      </c>
      <c r="K37" s="101">
        <v>3.0859999999999999</v>
      </c>
      <c r="L37" s="98"/>
      <c r="M37" s="98"/>
      <c r="N37" s="98"/>
      <c r="O37" s="98"/>
      <c r="P37" s="98"/>
      <c r="Q37" s="98"/>
      <c r="R37" s="98"/>
      <c r="S37" s="98"/>
      <c r="T37" s="99">
        <v>19116209</v>
      </c>
      <c r="U37" s="93">
        <v>24.282</v>
      </c>
      <c r="V37" s="100">
        <v>35.4</v>
      </c>
      <c r="W37" s="92">
        <v>11.087</v>
      </c>
      <c r="X37" s="101">
        <v>6.9379999999999997</v>
      </c>
      <c r="Y37" s="75">
        <v>22767.037</v>
      </c>
      <c r="Z37" s="99">
        <v>1.3</v>
      </c>
      <c r="AA37" s="93">
        <v>127.99299999999999</v>
      </c>
      <c r="AB37" s="100">
        <v>8.4600000000000009</v>
      </c>
      <c r="AC37" s="92">
        <v>34.200000000000003</v>
      </c>
      <c r="AD37" s="101">
        <v>41.5</v>
      </c>
      <c r="AE37" s="75"/>
      <c r="AF37" s="99">
        <v>2.11</v>
      </c>
    </row>
    <row r="38" spans="1:32" x14ac:dyDescent="0.3">
      <c r="A38" s="98" t="s">
        <v>88</v>
      </c>
      <c r="B38" s="99" t="s">
        <v>89</v>
      </c>
      <c r="C38" s="93" t="s">
        <v>553</v>
      </c>
      <c r="D38" s="100">
        <v>84154</v>
      </c>
      <c r="E38" s="92">
        <v>7</v>
      </c>
      <c r="F38" s="75">
        <v>4638</v>
      </c>
      <c r="G38" s="99">
        <v>0</v>
      </c>
      <c r="H38" s="93">
        <v>58.468000000000004</v>
      </c>
      <c r="I38" s="100">
        <v>5.0000000000000001E-3</v>
      </c>
      <c r="J38" s="92">
        <v>3.222</v>
      </c>
      <c r="K38" s="101">
        <v>0</v>
      </c>
      <c r="L38" s="98"/>
      <c r="M38" s="98"/>
      <c r="N38" s="98"/>
      <c r="O38" s="98"/>
      <c r="P38" s="98"/>
      <c r="Q38" s="98"/>
      <c r="R38" s="98"/>
      <c r="S38" s="98"/>
      <c r="T38" s="99">
        <v>1439323774</v>
      </c>
      <c r="U38" s="93">
        <v>147.67400000000001</v>
      </c>
      <c r="V38" s="100">
        <v>38.700000000000003</v>
      </c>
      <c r="W38" s="92">
        <v>10.641</v>
      </c>
      <c r="X38" s="101">
        <v>5.9290000000000003</v>
      </c>
      <c r="Y38" s="75">
        <v>15308.712</v>
      </c>
      <c r="Z38" s="99">
        <v>0.7</v>
      </c>
      <c r="AA38" s="93">
        <v>261.899</v>
      </c>
      <c r="AB38" s="100">
        <v>9.74</v>
      </c>
      <c r="AC38" s="92">
        <v>1.9</v>
      </c>
      <c r="AD38" s="101">
        <v>48.4</v>
      </c>
      <c r="AE38" s="75"/>
      <c r="AF38" s="99">
        <v>4.34</v>
      </c>
    </row>
    <row r="39" spans="1:32" x14ac:dyDescent="0.3">
      <c r="A39" s="98" t="s">
        <v>90</v>
      </c>
      <c r="B39" s="99" t="s">
        <v>91</v>
      </c>
      <c r="C39" s="93" t="s">
        <v>553</v>
      </c>
      <c r="D39" s="100">
        <v>2951</v>
      </c>
      <c r="E39" s="92">
        <v>118</v>
      </c>
      <c r="F39" s="75">
        <v>33</v>
      </c>
      <c r="G39" s="99">
        <v>0</v>
      </c>
      <c r="H39" s="93">
        <v>111.872</v>
      </c>
      <c r="I39" s="100">
        <v>4.4729999999999999</v>
      </c>
      <c r="J39" s="92">
        <v>1.2509999999999999</v>
      </c>
      <c r="K39" s="101">
        <v>0</v>
      </c>
      <c r="L39" s="98"/>
      <c r="M39" s="98"/>
      <c r="N39" s="98"/>
      <c r="O39" s="98"/>
      <c r="P39" s="98"/>
      <c r="Q39" s="98"/>
      <c r="R39" s="98"/>
      <c r="S39" s="98"/>
      <c r="T39" s="99">
        <v>26378275</v>
      </c>
      <c r="U39" s="93">
        <v>76.399000000000001</v>
      </c>
      <c r="V39" s="100">
        <v>18.7</v>
      </c>
      <c r="W39" s="92">
        <v>2.9329999999999998</v>
      </c>
      <c r="X39" s="101">
        <v>1.5820000000000001</v>
      </c>
      <c r="Y39" s="75">
        <v>3601.0059999999999</v>
      </c>
      <c r="Z39" s="99">
        <v>28.2</v>
      </c>
      <c r="AA39" s="93">
        <v>303.74</v>
      </c>
      <c r="AB39" s="100">
        <v>2.42</v>
      </c>
      <c r="AC39" s="92"/>
      <c r="AD39" s="101"/>
      <c r="AE39" s="75">
        <v>19.350999999999999</v>
      </c>
      <c r="AF39" s="99"/>
    </row>
    <row r="40" spans="1:32" x14ac:dyDescent="0.3">
      <c r="A40" s="98" t="s">
        <v>92</v>
      </c>
      <c r="B40" s="99" t="s">
        <v>93</v>
      </c>
      <c r="C40" s="93" t="s">
        <v>553</v>
      </c>
      <c r="D40" s="100">
        <v>6397</v>
      </c>
      <c r="E40" s="92">
        <v>493</v>
      </c>
      <c r="F40" s="75">
        <v>199</v>
      </c>
      <c r="G40" s="99">
        <v>8</v>
      </c>
      <c r="H40" s="93">
        <v>240.97900000000001</v>
      </c>
      <c r="I40" s="100">
        <v>18.571999999999999</v>
      </c>
      <c r="J40" s="92">
        <v>7.4960000000000004</v>
      </c>
      <c r="K40" s="101">
        <v>0.30099999999999999</v>
      </c>
      <c r="L40" s="98"/>
      <c r="M40" s="98"/>
      <c r="N40" s="98"/>
      <c r="O40" s="98"/>
      <c r="P40" s="98"/>
      <c r="Q40" s="98"/>
      <c r="R40" s="98"/>
      <c r="S40" s="98"/>
      <c r="T40" s="99">
        <v>26545864</v>
      </c>
      <c r="U40" s="93">
        <v>50.884999999999998</v>
      </c>
      <c r="V40" s="100">
        <v>18.8</v>
      </c>
      <c r="W40" s="92">
        <v>3.165</v>
      </c>
      <c r="X40" s="101">
        <v>1.919</v>
      </c>
      <c r="Y40" s="75">
        <v>3364.9259999999999</v>
      </c>
      <c r="Z40" s="99">
        <v>23.8</v>
      </c>
      <c r="AA40" s="93">
        <v>244.661</v>
      </c>
      <c r="AB40" s="100">
        <v>7.2</v>
      </c>
      <c r="AC40" s="92"/>
      <c r="AD40" s="101"/>
      <c r="AE40" s="75">
        <v>2.7349999999999999</v>
      </c>
      <c r="AF40" s="99">
        <v>1.3</v>
      </c>
    </row>
    <row r="41" spans="1:32" x14ac:dyDescent="0.3">
      <c r="A41" s="98" t="s">
        <v>94</v>
      </c>
      <c r="B41" s="99" t="s">
        <v>95</v>
      </c>
      <c r="C41" s="93" t="s">
        <v>553</v>
      </c>
      <c r="D41" s="100">
        <v>3194</v>
      </c>
      <c r="E41" s="92">
        <v>145</v>
      </c>
      <c r="F41" s="75">
        <v>72</v>
      </c>
      <c r="G41" s="99">
        <v>1</v>
      </c>
      <c r="H41" s="93">
        <v>35.662999999999997</v>
      </c>
      <c r="I41" s="100">
        <v>1.619</v>
      </c>
      <c r="J41" s="92">
        <v>0.80400000000000005</v>
      </c>
      <c r="K41" s="101">
        <v>1.0999999999999999E-2</v>
      </c>
      <c r="L41" s="98"/>
      <c r="M41" s="98"/>
      <c r="N41" s="98"/>
      <c r="O41" s="98"/>
      <c r="P41" s="98"/>
      <c r="Q41" s="98"/>
      <c r="R41" s="98"/>
      <c r="S41" s="98"/>
      <c r="T41" s="99">
        <v>89561404</v>
      </c>
      <c r="U41" s="93">
        <v>35.878999999999998</v>
      </c>
      <c r="V41" s="100">
        <v>17</v>
      </c>
      <c r="W41" s="92">
        <v>3.02</v>
      </c>
      <c r="X41" s="101">
        <v>1.7450000000000001</v>
      </c>
      <c r="Y41" s="75">
        <v>808.13300000000004</v>
      </c>
      <c r="Z41" s="99">
        <v>77.099999999999994</v>
      </c>
      <c r="AA41" s="93">
        <v>318.94900000000001</v>
      </c>
      <c r="AB41" s="100">
        <v>6.1</v>
      </c>
      <c r="AC41" s="92"/>
      <c r="AD41" s="101"/>
      <c r="AE41" s="75">
        <v>4.4720000000000004</v>
      </c>
      <c r="AF41" s="99"/>
    </row>
    <row r="42" spans="1:32" x14ac:dyDescent="0.3">
      <c r="A42" s="98" t="s">
        <v>96</v>
      </c>
      <c r="B42" s="99" t="s">
        <v>97</v>
      </c>
      <c r="C42" s="93" t="s">
        <v>553</v>
      </c>
      <c r="D42" s="100">
        <v>611</v>
      </c>
      <c r="E42" s="92">
        <v>0</v>
      </c>
      <c r="F42" s="75">
        <v>20</v>
      </c>
      <c r="G42" s="99">
        <v>0</v>
      </c>
      <c r="H42" s="93">
        <v>110.727</v>
      </c>
      <c r="I42" s="100">
        <v>0</v>
      </c>
      <c r="J42" s="92">
        <v>3.6240000000000001</v>
      </c>
      <c r="K42" s="101">
        <v>0</v>
      </c>
      <c r="L42" s="98"/>
      <c r="M42" s="98"/>
      <c r="N42" s="98"/>
      <c r="O42" s="98"/>
      <c r="P42" s="98"/>
      <c r="Q42" s="98"/>
      <c r="R42" s="98"/>
      <c r="S42" s="98"/>
      <c r="T42" s="99">
        <v>5518092</v>
      </c>
      <c r="U42" s="93">
        <v>15.404999999999999</v>
      </c>
      <c r="V42" s="100">
        <v>19</v>
      </c>
      <c r="W42" s="92">
        <v>3.4020000000000001</v>
      </c>
      <c r="X42" s="101">
        <v>2.0630000000000002</v>
      </c>
      <c r="Y42" s="75">
        <v>4881.4059999999999</v>
      </c>
      <c r="Z42" s="99">
        <v>37</v>
      </c>
      <c r="AA42" s="93">
        <v>344.09399999999999</v>
      </c>
      <c r="AB42" s="100">
        <v>7.2</v>
      </c>
      <c r="AC42" s="92">
        <v>1.7</v>
      </c>
      <c r="AD42" s="101">
        <v>52.3</v>
      </c>
      <c r="AE42" s="75">
        <v>47.963999999999999</v>
      </c>
      <c r="AF42" s="99"/>
    </row>
    <row r="43" spans="1:32" x14ac:dyDescent="0.3">
      <c r="A43" s="98" t="s">
        <v>98</v>
      </c>
      <c r="B43" s="99" t="s">
        <v>99</v>
      </c>
      <c r="C43" s="93" t="s">
        <v>553</v>
      </c>
      <c r="D43" s="100">
        <v>30493</v>
      </c>
      <c r="E43" s="92">
        <v>1110</v>
      </c>
      <c r="F43" s="75">
        <v>969</v>
      </c>
      <c r="G43" s="99">
        <v>30</v>
      </c>
      <c r="H43" s="93">
        <v>599.27800000000002</v>
      </c>
      <c r="I43" s="100">
        <v>21.815000000000001</v>
      </c>
      <c r="J43" s="92">
        <v>19.044</v>
      </c>
      <c r="K43" s="101">
        <v>0.59</v>
      </c>
      <c r="L43" s="98"/>
      <c r="M43" s="98"/>
      <c r="N43" s="98"/>
      <c r="O43" s="98"/>
      <c r="P43" s="98"/>
      <c r="Q43" s="98"/>
      <c r="R43" s="98"/>
      <c r="S43" s="98"/>
      <c r="T43" s="99">
        <v>50882884</v>
      </c>
      <c r="U43" s="93">
        <v>44.222999999999999</v>
      </c>
      <c r="V43" s="100">
        <v>32.200000000000003</v>
      </c>
      <c r="W43" s="92">
        <v>7.6459999999999999</v>
      </c>
      <c r="X43" s="101">
        <v>4.3120000000000003</v>
      </c>
      <c r="Y43" s="75">
        <v>13254.949000000001</v>
      </c>
      <c r="Z43" s="99">
        <v>4.5</v>
      </c>
      <c r="AA43" s="93">
        <v>124.24</v>
      </c>
      <c r="AB43" s="100">
        <v>7.44</v>
      </c>
      <c r="AC43" s="92">
        <v>4.7</v>
      </c>
      <c r="AD43" s="101">
        <v>13.5</v>
      </c>
      <c r="AE43" s="75">
        <v>65.385999999999996</v>
      </c>
      <c r="AF43" s="99">
        <v>1.71</v>
      </c>
    </row>
    <row r="44" spans="1:32" x14ac:dyDescent="0.3">
      <c r="A44" s="98" t="s">
        <v>100</v>
      </c>
      <c r="B44" s="99" t="s">
        <v>101</v>
      </c>
      <c r="C44" s="93" t="s">
        <v>553</v>
      </c>
      <c r="D44" s="100">
        <v>106</v>
      </c>
      <c r="E44" s="92">
        <v>0</v>
      </c>
      <c r="F44" s="75">
        <v>2</v>
      </c>
      <c r="G44" s="99">
        <v>0</v>
      </c>
      <c r="H44" s="93">
        <v>121.896</v>
      </c>
      <c r="I44" s="100">
        <v>0</v>
      </c>
      <c r="J44" s="92">
        <v>2.2999999999999998</v>
      </c>
      <c r="K44" s="101">
        <v>0</v>
      </c>
      <c r="L44" s="98"/>
      <c r="M44" s="98"/>
      <c r="N44" s="98"/>
      <c r="O44" s="98"/>
      <c r="P44" s="98"/>
      <c r="Q44" s="98"/>
      <c r="R44" s="98"/>
      <c r="S44" s="98"/>
      <c r="T44" s="99">
        <v>869595</v>
      </c>
      <c r="U44" s="93">
        <v>437.35199999999998</v>
      </c>
      <c r="V44" s="100">
        <v>20.399999999999999</v>
      </c>
      <c r="W44" s="92">
        <v>2.9630000000000001</v>
      </c>
      <c r="X44" s="101">
        <v>1.726</v>
      </c>
      <c r="Y44" s="75">
        <v>1413.89</v>
      </c>
      <c r="Z44" s="99">
        <v>18.100000000000001</v>
      </c>
      <c r="AA44" s="93">
        <v>261.51600000000002</v>
      </c>
      <c r="AB44" s="100">
        <v>11.88</v>
      </c>
      <c r="AC44" s="92">
        <v>4.4000000000000004</v>
      </c>
      <c r="AD44" s="101">
        <v>23.6</v>
      </c>
      <c r="AE44" s="75">
        <v>15.574</v>
      </c>
      <c r="AF44" s="99">
        <v>2.2000000000000002</v>
      </c>
    </row>
    <row r="45" spans="1:32" x14ac:dyDescent="0.3">
      <c r="A45" s="98" t="s">
        <v>102</v>
      </c>
      <c r="B45" s="99" t="s">
        <v>103</v>
      </c>
      <c r="C45" s="93" t="s">
        <v>553</v>
      </c>
      <c r="D45" s="100">
        <v>458</v>
      </c>
      <c r="E45" s="92">
        <v>23</v>
      </c>
      <c r="F45" s="75">
        <v>4</v>
      </c>
      <c r="G45" s="99">
        <v>0</v>
      </c>
      <c r="H45" s="93">
        <v>823.75900000000001</v>
      </c>
      <c r="I45" s="100">
        <v>41.368000000000002</v>
      </c>
      <c r="J45" s="92">
        <v>7.194</v>
      </c>
      <c r="K45" s="101">
        <v>0</v>
      </c>
      <c r="L45" s="98"/>
      <c r="M45" s="98"/>
      <c r="N45" s="98"/>
      <c r="O45" s="98"/>
      <c r="P45" s="98"/>
      <c r="Q45" s="98"/>
      <c r="R45" s="98"/>
      <c r="S45" s="98"/>
      <c r="T45" s="99">
        <v>555988</v>
      </c>
      <c r="U45" s="93">
        <v>135.58000000000001</v>
      </c>
      <c r="V45" s="100">
        <v>25.7</v>
      </c>
      <c r="W45" s="92">
        <v>4.46</v>
      </c>
      <c r="X45" s="101">
        <v>3.4369999999999998</v>
      </c>
      <c r="Y45" s="75">
        <v>6222.5540000000001</v>
      </c>
      <c r="Z45" s="99"/>
      <c r="AA45" s="93">
        <v>182.21899999999999</v>
      </c>
      <c r="AB45" s="100">
        <v>2.42</v>
      </c>
      <c r="AC45" s="92">
        <v>2.1</v>
      </c>
      <c r="AD45" s="101">
        <v>16.5</v>
      </c>
      <c r="AE45" s="75"/>
      <c r="AF45" s="99">
        <v>2.1</v>
      </c>
    </row>
    <row r="46" spans="1:32" x14ac:dyDescent="0.3">
      <c r="A46" s="98" t="s">
        <v>104</v>
      </c>
      <c r="B46" s="99" t="s">
        <v>105</v>
      </c>
      <c r="C46" s="93" t="s">
        <v>553</v>
      </c>
      <c r="D46" s="100">
        <v>1084</v>
      </c>
      <c r="E46" s="92">
        <v>28</v>
      </c>
      <c r="F46" s="75">
        <v>10</v>
      </c>
      <c r="G46" s="99">
        <v>0</v>
      </c>
      <c r="H46" s="93">
        <v>212.79499999999999</v>
      </c>
      <c r="I46" s="100">
        <v>5.4969999999999999</v>
      </c>
      <c r="J46" s="92">
        <v>1.9630000000000001</v>
      </c>
      <c r="K46" s="101">
        <v>0</v>
      </c>
      <c r="L46" s="98"/>
      <c r="M46" s="98"/>
      <c r="N46" s="98"/>
      <c r="O46" s="98"/>
      <c r="P46" s="98"/>
      <c r="Q46" s="98"/>
      <c r="R46" s="98"/>
      <c r="S46" s="98"/>
      <c r="T46" s="99">
        <v>5094114</v>
      </c>
      <c r="U46" s="93">
        <v>96.078999999999994</v>
      </c>
      <c r="V46" s="100">
        <v>33.6</v>
      </c>
      <c r="W46" s="92">
        <v>9.468</v>
      </c>
      <c r="X46" s="101">
        <v>5.694</v>
      </c>
      <c r="Y46" s="75">
        <v>15524.995000000001</v>
      </c>
      <c r="Z46" s="99">
        <v>1.3</v>
      </c>
      <c r="AA46" s="93">
        <v>137.97300000000001</v>
      </c>
      <c r="AB46" s="100">
        <v>8.7799999999999994</v>
      </c>
      <c r="AC46" s="92">
        <v>6.4</v>
      </c>
      <c r="AD46" s="101">
        <v>17.399999999999999</v>
      </c>
      <c r="AE46" s="75">
        <v>83.840999999999994</v>
      </c>
      <c r="AF46" s="99">
        <v>1.1299999999999999</v>
      </c>
    </row>
    <row r="47" spans="1:32" x14ac:dyDescent="0.3">
      <c r="A47" s="98" t="s">
        <v>106</v>
      </c>
      <c r="B47" s="99" t="s">
        <v>107</v>
      </c>
      <c r="C47" s="93" t="s">
        <v>553</v>
      </c>
      <c r="D47" s="100">
        <v>2083</v>
      </c>
      <c r="E47" s="92">
        <v>38</v>
      </c>
      <c r="F47" s="75">
        <v>83</v>
      </c>
      <c r="G47" s="99">
        <v>0</v>
      </c>
      <c r="H47" s="93">
        <v>183.90299999999999</v>
      </c>
      <c r="I47" s="100">
        <v>3.355</v>
      </c>
      <c r="J47" s="92">
        <v>7.3280000000000003</v>
      </c>
      <c r="K47" s="101">
        <v>0</v>
      </c>
      <c r="L47" s="98"/>
      <c r="M47" s="98"/>
      <c r="N47" s="98"/>
      <c r="O47" s="98"/>
      <c r="P47" s="98"/>
      <c r="Q47" s="98"/>
      <c r="R47" s="98"/>
      <c r="S47" s="98"/>
      <c r="T47" s="99">
        <v>11326616</v>
      </c>
      <c r="U47" s="93">
        <v>110.408</v>
      </c>
      <c r="V47" s="100">
        <v>43.1</v>
      </c>
      <c r="W47" s="92">
        <v>14.738</v>
      </c>
      <c r="X47" s="101">
        <v>9.7189999999999994</v>
      </c>
      <c r="Y47" s="75"/>
      <c r="Z47" s="99"/>
      <c r="AA47" s="93">
        <v>190.96799999999999</v>
      </c>
      <c r="AB47" s="100">
        <v>8.27</v>
      </c>
      <c r="AC47" s="92">
        <v>17.100000000000001</v>
      </c>
      <c r="AD47" s="101">
        <v>53.3</v>
      </c>
      <c r="AE47" s="75">
        <v>85.197999999999993</v>
      </c>
      <c r="AF47" s="99">
        <v>5.2</v>
      </c>
    </row>
    <row r="48" spans="1:32" x14ac:dyDescent="0.3">
      <c r="A48" s="98" t="s">
        <v>108</v>
      </c>
      <c r="B48" s="99" t="s">
        <v>109</v>
      </c>
      <c r="C48" s="93" t="s">
        <v>553</v>
      </c>
      <c r="D48" s="100">
        <v>20</v>
      </c>
      <c r="E48" s="92">
        <v>1</v>
      </c>
      <c r="F48" s="75">
        <v>1</v>
      </c>
      <c r="G48" s="99">
        <v>0</v>
      </c>
      <c r="H48" s="93">
        <v>121.877</v>
      </c>
      <c r="I48" s="100">
        <v>6.0940000000000003</v>
      </c>
      <c r="J48" s="92">
        <v>6.0940000000000003</v>
      </c>
      <c r="K48" s="101">
        <v>0</v>
      </c>
      <c r="L48" s="98"/>
      <c r="M48" s="98"/>
      <c r="N48" s="98"/>
      <c r="O48" s="98"/>
      <c r="P48" s="98"/>
      <c r="Q48" s="98"/>
      <c r="R48" s="98"/>
      <c r="S48" s="98"/>
      <c r="T48" s="99">
        <v>164100</v>
      </c>
      <c r="U48" s="93">
        <v>362.64400000000001</v>
      </c>
      <c r="V48" s="100">
        <v>41.7</v>
      </c>
      <c r="W48" s="92">
        <v>16.367000000000001</v>
      </c>
      <c r="X48" s="101">
        <v>10.068</v>
      </c>
      <c r="Y48" s="75"/>
      <c r="Z48" s="99"/>
      <c r="AA48" s="93"/>
      <c r="AB48" s="100">
        <v>11.62</v>
      </c>
      <c r="AC48" s="92"/>
      <c r="AD48" s="101"/>
      <c r="AE48" s="75"/>
      <c r="AF48" s="99"/>
    </row>
    <row r="49" spans="1:32" x14ac:dyDescent="0.3">
      <c r="A49" s="98" t="s">
        <v>110</v>
      </c>
      <c r="B49" s="99" t="s">
        <v>111</v>
      </c>
      <c r="C49" s="93" t="s">
        <v>553</v>
      </c>
      <c r="D49" s="100">
        <v>150</v>
      </c>
      <c r="E49" s="92">
        <v>9</v>
      </c>
      <c r="F49" s="75">
        <v>1</v>
      </c>
      <c r="G49" s="99">
        <v>0</v>
      </c>
      <c r="H49" s="93">
        <v>2282.41</v>
      </c>
      <c r="I49" s="100">
        <v>136.94499999999999</v>
      </c>
      <c r="J49" s="92">
        <v>15.215999999999999</v>
      </c>
      <c r="K49" s="101">
        <v>0</v>
      </c>
      <c r="L49" s="98"/>
      <c r="M49" s="98"/>
      <c r="N49" s="98"/>
      <c r="O49" s="98"/>
      <c r="P49" s="98"/>
      <c r="Q49" s="98"/>
      <c r="R49" s="98"/>
      <c r="S49" s="98"/>
      <c r="T49" s="99">
        <v>65720</v>
      </c>
      <c r="U49" s="93">
        <v>256.49599999999998</v>
      </c>
      <c r="V49" s="100"/>
      <c r="W49" s="92"/>
      <c r="X49" s="101"/>
      <c r="Y49" s="75">
        <v>49903.029000000002</v>
      </c>
      <c r="Z49" s="99"/>
      <c r="AA49" s="93"/>
      <c r="AB49" s="100">
        <v>13.22</v>
      </c>
      <c r="AC49" s="92"/>
      <c r="AD49" s="101"/>
      <c r="AE49" s="75"/>
      <c r="AF49" s="99"/>
    </row>
    <row r="50" spans="1:32" x14ac:dyDescent="0.3">
      <c r="A50" s="98" t="s">
        <v>112</v>
      </c>
      <c r="B50" s="99" t="s">
        <v>113</v>
      </c>
      <c r="C50" s="93" t="s">
        <v>553</v>
      </c>
      <c r="D50" s="100">
        <v>949</v>
      </c>
      <c r="E50" s="92">
        <v>5</v>
      </c>
      <c r="F50" s="75">
        <v>17</v>
      </c>
      <c r="G50" s="99">
        <v>0</v>
      </c>
      <c r="H50" s="93">
        <v>1083.4580000000001</v>
      </c>
      <c r="I50" s="100">
        <v>5.7080000000000002</v>
      </c>
      <c r="J50" s="92">
        <v>19.408999999999999</v>
      </c>
      <c r="K50" s="101">
        <v>0</v>
      </c>
      <c r="L50" s="98"/>
      <c r="M50" s="98"/>
      <c r="N50" s="98"/>
      <c r="O50" s="98"/>
      <c r="P50" s="98"/>
      <c r="Q50" s="98"/>
      <c r="R50" s="98"/>
      <c r="S50" s="98"/>
      <c r="T50" s="99">
        <v>875899</v>
      </c>
      <c r="U50" s="93">
        <v>127.657</v>
      </c>
      <c r="V50" s="100">
        <v>37.299999999999997</v>
      </c>
      <c r="W50" s="92">
        <v>13.416</v>
      </c>
      <c r="X50" s="101">
        <v>8.5630000000000006</v>
      </c>
      <c r="Y50" s="75">
        <v>32415.132000000001</v>
      </c>
      <c r="Z50" s="99"/>
      <c r="AA50" s="93">
        <v>141.17099999999999</v>
      </c>
      <c r="AB50" s="100">
        <v>9.24</v>
      </c>
      <c r="AC50" s="92">
        <v>19.600000000000001</v>
      </c>
      <c r="AD50" s="101">
        <v>52.7</v>
      </c>
      <c r="AE50" s="75"/>
      <c r="AF50" s="99">
        <v>3.4</v>
      </c>
    </row>
    <row r="51" spans="1:32" x14ac:dyDescent="0.3">
      <c r="A51" s="98" t="s">
        <v>114</v>
      </c>
      <c r="B51" s="99" t="s">
        <v>115</v>
      </c>
      <c r="C51" s="93" t="s">
        <v>553</v>
      </c>
      <c r="D51" s="100">
        <v>9302</v>
      </c>
      <c r="E51" s="92">
        <v>29</v>
      </c>
      <c r="F51" s="75">
        <v>321</v>
      </c>
      <c r="G51" s="99">
        <v>1</v>
      </c>
      <c r="H51" s="93">
        <v>868.61699999999996</v>
      </c>
      <c r="I51" s="100">
        <v>2.7080000000000002</v>
      </c>
      <c r="J51" s="92">
        <v>29.975000000000001</v>
      </c>
      <c r="K51" s="101">
        <v>9.2999999999999999E-2</v>
      </c>
      <c r="L51" s="98"/>
      <c r="M51" s="98"/>
      <c r="N51" s="98"/>
      <c r="O51" s="98"/>
      <c r="P51" s="98"/>
      <c r="Q51" s="98"/>
      <c r="R51" s="98"/>
      <c r="S51" s="98"/>
      <c r="T51" s="99">
        <v>10708982</v>
      </c>
      <c r="U51" s="93">
        <v>137.17599999999999</v>
      </c>
      <c r="V51" s="100">
        <v>43.3</v>
      </c>
      <c r="W51" s="92">
        <v>19.027000000000001</v>
      </c>
      <c r="X51" s="101">
        <v>11.58</v>
      </c>
      <c r="Y51" s="75">
        <v>32605.905999999999</v>
      </c>
      <c r="Z51" s="99"/>
      <c r="AA51" s="93">
        <v>227.48500000000001</v>
      </c>
      <c r="AB51" s="100">
        <v>6.82</v>
      </c>
      <c r="AC51" s="92">
        <v>30.5</v>
      </c>
      <c r="AD51" s="101">
        <v>38.299999999999997</v>
      </c>
      <c r="AE51" s="75"/>
      <c r="AF51" s="99">
        <v>6.63</v>
      </c>
    </row>
    <row r="52" spans="1:32" x14ac:dyDescent="0.3">
      <c r="A52" s="98" t="s">
        <v>116</v>
      </c>
      <c r="B52" s="99" t="s">
        <v>117</v>
      </c>
      <c r="C52" s="93" t="s">
        <v>553</v>
      </c>
      <c r="D52" s="100">
        <v>182028</v>
      </c>
      <c r="E52" s="92">
        <v>213</v>
      </c>
      <c r="F52" s="75">
        <v>8522</v>
      </c>
      <c r="G52" s="99">
        <v>11</v>
      </c>
      <c r="H52" s="93">
        <v>2172.5880000000002</v>
      </c>
      <c r="I52" s="100">
        <v>2.5419999999999998</v>
      </c>
      <c r="J52" s="92">
        <v>101.714</v>
      </c>
      <c r="K52" s="101">
        <v>0.13100000000000001</v>
      </c>
      <c r="L52" s="98"/>
      <c r="M52" s="98"/>
      <c r="N52" s="98"/>
      <c r="O52" s="98"/>
      <c r="P52" s="98"/>
      <c r="Q52" s="98"/>
      <c r="R52" s="98"/>
      <c r="S52" s="98"/>
      <c r="T52" s="99">
        <v>83783945</v>
      </c>
      <c r="U52" s="93">
        <v>237.01599999999999</v>
      </c>
      <c r="V52" s="100">
        <v>46.6</v>
      </c>
      <c r="W52" s="92">
        <v>21.452999999999999</v>
      </c>
      <c r="X52" s="101">
        <v>15.957000000000001</v>
      </c>
      <c r="Y52" s="75">
        <v>45229.245000000003</v>
      </c>
      <c r="Z52" s="99"/>
      <c r="AA52" s="93">
        <v>156.13900000000001</v>
      </c>
      <c r="AB52" s="100">
        <v>8.31</v>
      </c>
      <c r="AC52" s="92">
        <v>28.2</v>
      </c>
      <c r="AD52" s="101">
        <v>33.1</v>
      </c>
      <c r="AE52" s="75"/>
      <c r="AF52" s="99">
        <v>8</v>
      </c>
    </row>
    <row r="53" spans="1:32" x14ac:dyDescent="0.3">
      <c r="A53" s="98" t="s">
        <v>118</v>
      </c>
      <c r="B53" s="99" t="s">
        <v>119</v>
      </c>
      <c r="C53" s="93" t="s">
        <v>553</v>
      </c>
      <c r="D53" s="100">
        <v>3569</v>
      </c>
      <c r="E53" s="92">
        <v>215</v>
      </c>
      <c r="F53" s="75">
        <v>24</v>
      </c>
      <c r="G53" s="99">
        <v>0</v>
      </c>
      <c r="H53" s="93">
        <v>3612.3409999999999</v>
      </c>
      <c r="I53" s="100">
        <v>217.61099999999999</v>
      </c>
      <c r="J53" s="92">
        <v>24.291</v>
      </c>
      <c r="K53" s="101">
        <v>0</v>
      </c>
      <c r="L53" s="98"/>
      <c r="M53" s="98"/>
      <c r="N53" s="98"/>
      <c r="O53" s="98"/>
      <c r="P53" s="98"/>
      <c r="Q53" s="98"/>
      <c r="R53" s="98"/>
      <c r="S53" s="98"/>
      <c r="T53" s="99">
        <v>988002</v>
      </c>
      <c r="U53" s="93">
        <v>41.284999999999997</v>
      </c>
      <c r="V53" s="100">
        <v>25.4</v>
      </c>
      <c r="W53" s="92">
        <v>4.2130000000000001</v>
      </c>
      <c r="X53" s="101">
        <v>2.38</v>
      </c>
      <c r="Y53" s="75">
        <v>2705.4059999999999</v>
      </c>
      <c r="Z53" s="99">
        <v>22.5</v>
      </c>
      <c r="AA53" s="93">
        <v>258.03699999999998</v>
      </c>
      <c r="AB53" s="100">
        <v>6.05</v>
      </c>
      <c r="AC53" s="92">
        <v>1.7</v>
      </c>
      <c r="AD53" s="101">
        <v>24.5</v>
      </c>
      <c r="AE53" s="75"/>
      <c r="AF53" s="99">
        <v>1.4</v>
      </c>
    </row>
    <row r="54" spans="1:32" x14ac:dyDescent="0.3">
      <c r="A54" s="98" t="s">
        <v>120</v>
      </c>
      <c r="B54" s="99" t="s">
        <v>121</v>
      </c>
      <c r="C54" s="93" t="s">
        <v>553</v>
      </c>
      <c r="D54" s="100">
        <v>18</v>
      </c>
      <c r="E54" s="92">
        <v>2</v>
      </c>
      <c r="F54" s="75">
        <v>0</v>
      </c>
      <c r="G54" s="99">
        <v>0</v>
      </c>
      <c r="H54" s="93">
        <v>250.03100000000001</v>
      </c>
      <c r="I54" s="100">
        <v>27.780999999999999</v>
      </c>
      <c r="J54" s="92">
        <v>0</v>
      </c>
      <c r="K54" s="101">
        <v>0</v>
      </c>
      <c r="L54" s="98"/>
      <c r="M54" s="98"/>
      <c r="N54" s="98"/>
      <c r="O54" s="98"/>
      <c r="P54" s="98"/>
      <c r="Q54" s="98"/>
      <c r="R54" s="98"/>
      <c r="S54" s="98"/>
      <c r="T54" s="99">
        <v>71991</v>
      </c>
      <c r="U54" s="93">
        <v>98.566999999999993</v>
      </c>
      <c r="V54" s="100"/>
      <c r="W54" s="92"/>
      <c r="X54" s="101"/>
      <c r="Y54" s="75">
        <v>9673.3670000000002</v>
      </c>
      <c r="Z54" s="99"/>
      <c r="AA54" s="93">
        <v>227.376</v>
      </c>
      <c r="AB54" s="100">
        <v>11.62</v>
      </c>
      <c r="AC54" s="92"/>
      <c r="AD54" s="101"/>
      <c r="AE54" s="75"/>
      <c r="AF54" s="99">
        <v>3.8</v>
      </c>
    </row>
    <row r="55" spans="1:32" x14ac:dyDescent="0.3">
      <c r="A55" s="98" t="s">
        <v>122</v>
      </c>
      <c r="B55" s="99" t="s">
        <v>123</v>
      </c>
      <c r="C55" s="93" t="s">
        <v>553</v>
      </c>
      <c r="D55" s="100">
        <v>11699</v>
      </c>
      <c r="E55" s="92">
        <v>30</v>
      </c>
      <c r="F55" s="75">
        <v>576</v>
      </c>
      <c r="G55" s="99">
        <v>2</v>
      </c>
      <c r="H55" s="93">
        <v>2019.7840000000001</v>
      </c>
      <c r="I55" s="100">
        <v>5.1790000000000003</v>
      </c>
      <c r="J55" s="92">
        <v>99.444000000000003</v>
      </c>
      <c r="K55" s="101">
        <v>0.34499999999999997</v>
      </c>
      <c r="L55" s="98"/>
      <c r="M55" s="98"/>
      <c r="N55" s="98"/>
      <c r="O55" s="98"/>
      <c r="P55" s="98"/>
      <c r="Q55" s="98"/>
      <c r="R55" s="98"/>
      <c r="S55" s="98"/>
      <c r="T55" s="99">
        <v>5792203</v>
      </c>
      <c r="U55" s="93">
        <v>136.52000000000001</v>
      </c>
      <c r="V55" s="100">
        <v>42.3</v>
      </c>
      <c r="W55" s="92">
        <v>19.677</v>
      </c>
      <c r="X55" s="101">
        <v>12.324999999999999</v>
      </c>
      <c r="Y55" s="75">
        <v>46682.514999999999</v>
      </c>
      <c r="Z55" s="99">
        <v>0.2</v>
      </c>
      <c r="AA55" s="93">
        <v>114.767</v>
      </c>
      <c r="AB55" s="100">
        <v>6.41</v>
      </c>
      <c r="AC55" s="92">
        <v>19.3</v>
      </c>
      <c r="AD55" s="101">
        <v>18.8</v>
      </c>
      <c r="AE55" s="75"/>
      <c r="AF55" s="99">
        <v>2.5</v>
      </c>
    </row>
    <row r="56" spans="1:32" x14ac:dyDescent="0.3">
      <c r="A56" s="98" t="s">
        <v>124</v>
      </c>
      <c r="B56" s="99" t="s">
        <v>125</v>
      </c>
      <c r="C56" s="93" t="s">
        <v>553</v>
      </c>
      <c r="D56" s="100">
        <v>17572</v>
      </c>
      <c r="E56" s="92">
        <v>287</v>
      </c>
      <c r="F56" s="75">
        <v>502</v>
      </c>
      <c r="G56" s="99">
        <v>0</v>
      </c>
      <c r="H56" s="93">
        <v>1619.8520000000001</v>
      </c>
      <c r="I56" s="100">
        <v>26.457000000000001</v>
      </c>
      <c r="J56" s="92">
        <v>46.276000000000003</v>
      </c>
      <c r="K56" s="101">
        <v>0</v>
      </c>
      <c r="L56" s="98"/>
      <c r="M56" s="98"/>
      <c r="N56" s="98"/>
      <c r="O56" s="98"/>
      <c r="P56" s="98"/>
      <c r="Q56" s="98"/>
      <c r="R56" s="98"/>
      <c r="S56" s="98"/>
      <c r="T56" s="99">
        <v>10847904</v>
      </c>
      <c r="U56" s="93">
        <v>222.87299999999999</v>
      </c>
      <c r="V56" s="100">
        <v>27.6</v>
      </c>
      <c r="W56" s="92">
        <v>6.9809999999999999</v>
      </c>
      <c r="X56" s="101">
        <v>4.4189999999999996</v>
      </c>
      <c r="Y56" s="75">
        <v>14600.861000000001</v>
      </c>
      <c r="Z56" s="99">
        <v>1.6</v>
      </c>
      <c r="AA56" s="93">
        <v>266.65300000000002</v>
      </c>
      <c r="AB56" s="100">
        <v>8.1999999999999993</v>
      </c>
      <c r="AC56" s="92">
        <v>8.5</v>
      </c>
      <c r="AD56" s="101">
        <v>19.100000000000001</v>
      </c>
      <c r="AE56" s="75">
        <v>55.182000000000002</v>
      </c>
      <c r="AF56" s="99">
        <v>1.6</v>
      </c>
    </row>
    <row r="57" spans="1:32" x14ac:dyDescent="0.3">
      <c r="A57" s="98" t="s">
        <v>126</v>
      </c>
      <c r="B57" s="99" t="s">
        <v>127</v>
      </c>
      <c r="C57" s="93" t="s">
        <v>553</v>
      </c>
      <c r="D57" s="100">
        <v>9513</v>
      </c>
      <c r="E57" s="92">
        <v>119</v>
      </c>
      <c r="F57" s="75">
        <v>661</v>
      </c>
      <c r="G57" s="99">
        <v>8</v>
      </c>
      <c r="H57" s="93">
        <v>216.93899999999999</v>
      </c>
      <c r="I57" s="100">
        <v>2.714</v>
      </c>
      <c r="J57" s="92">
        <v>15.074</v>
      </c>
      <c r="K57" s="101">
        <v>0.182</v>
      </c>
      <c r="L57" s="98"/>
      <c r="M57" s="98"/>
      <c r="N57" s="98"/>
      <c r="O57" s="98"/>
      <c r="P57" s="98"/>
      <c r="Q57" s="98"/>
      <c r="R57" s="98"/>
      <c r="S57" s="98"/>
      <c r="T57" s="99">
        <v>43851043</v>
      </c>
      <c r="U57" s="93">
        <v>17.347999999999999</v>
      </c>
      <c r="V57" s="100">
        <v>29.1</v>
      </c>
      <c r="W57" s="92">
        <v>6.2110000000000003</v>
      </c>
      <c r="X57" s="101">
        <v>3.8570000000000002</v>
      </c>
      <c r="Y57" s="75">
        <v>13913.839</v>
      </c>
      <c r="Z57" s="99">
        <v>0.5</v>
      </c>
      <c r="AA57" s="93">
        <v>278.36399999999998</v>
      </c>
      <c r="AB57" s="100">
        <v>6.73</v>
      </c>
      <c r="AC57" s="92">
        <v>0.7</v>
      </c>
      <c r="AD57" s="101">
        <v>30.4</v>
      </c>
      <c r="AE57" s="75">
        <v>83.741</v>
      </c>
      <c r="AF57" s="99">
        <v>1.9</v>
      </c>
    </row>
    <row r="58" spans="1:32" x14ac:dyDescent="0.3">
      <c r="A58" s="98" t="s">
        <v>128</v>
      </c>
      <c r="B58" s="99" t="s">
        <v>129</v>
      </c>
      <c r="C58" s="93" t="s">
        <v>553</v>
      </c>
      <c r="D58" s="100">
        <v>39994</v>
      </c>
      <c r="E58" s="92">
        <v>896</v>
      </c>
      <c r="F58" s="75">
        <v>3394</v>
      </c>
      <c r="G58" s="99">
        <v>36</v>
      </c>
      <c r="H58" s="93">
        <v>2266.84</v>
      </c>
      <c r="I58" s="100">
        <v>50.784999999999997</v>
      </c>
      <c r="J58" s="92">
        <v>192.37</v>
      </c>
      <c r="K58" s="101">
        <v>2.04</v>
      </c>
      <c r="L58" s="98"/>
      <c r="M58" s="98"/>
      <c r="N58" s="98"/>
      <c r="O58" s="98"/>
      <c r="P58" s="98"/>
      <c r="Q58" s="98"/>
      <c r="R58" s="98"/>
      <c r="S58" s="98"/>
      <c r="T58" s="99">
        <v>17643060</v>
      </c>
      <c r="U58" s="93">
        <v>66.938999999999993</v>
      </c>
      <c r="V58" s="100">
        <v>28.1</v>
      </c>
      <c r="W58" s="92">
        <v>7.1040000000000001</v>
      </c>
      <c r="X58" s="101">
        <v>4.4580000000000002</v>
      </c>
      <c r="Y58" s="75">
        <v>10581.936</v>
      </c>
      <c r="Z58" s="99">
        <v>3.6</v>
      </c>
      <c r="AA58" s="93">
        <v>140.44800000000001</v>
      </c>
      <c r="AB58" s="100">
        <v>5.55</v>
      </c>
      <c r="AC58" s="92">
        <v>2</v>
      </c>
      <c r="AD58" s="101">
        <v>12.3</v>
      </c>
      <c r="AE58" s="75">
        <v>80.635000000000005</v>
      </c>
      <c r="AF58" s="99">
        <v>1.5</v>
      </c>
    </row>
    <row r="59" spans="1:32" x14ac:dyDescent="0.3">
      <c r="A59" s="98" t="s">
        <v>130</v>
      </c>
      <c r="B59" s="99" t="s">
        <v>131</v>
      </c>
      <c r="C59" s="93" t="s">
        <v>553</v>
      </c>
      <c r="D59" s="100">
        <v>26384</v>
      </c>
      <c r="E59" s="92">
        <v>1399</v>
      </c>
      <c r="F59" s="75">
        <v>1005</v>
      </c>
      <c r="G59" s="99">
        <v>46</v>
      </c>
      <c r="H59" s="93">
        <v>257.82100000000003</v>
      </c>
      <c r="I59" s="100">
        <v>13.670999999999999</v>
      </c>
      <c r="J59" s="92">
        <v>9.8209999999999997</v>
      </c>
      <c r="K59" s="101">
        <v>0.45</v>
      </c>
      <c r="L59" s="98"/>
      <c r="M59" s="98"/>
      <c r="N59" s="98"/>
      <c r="O59" s="98"/>
      <c r="P59" s="98"/>
      <c r="Q59" s="98"/>
      <c r="R59" s="98"/>
      <c r="S59" s="98"/>
      <c r="T59" s="99">
        <v>102334403</v>
      </c>
      <c r="U59" s="93">
        <v>97.998999999999995</v>
      </c>
      <c r="V59" s="100">
        <v>25.3</v>
      </c>
      <c r="W59" s="92">
        <v>5.1589999999999998</v>
      </c>
      <c r="X59" s="101">
        <v>2.891</v>
      </c>
      <c r="Y59" s="75">
        <v>10550.206</v>
      </c>
      <c r="Z59" s="99">
        <v>1.3</v>
      </c>
      <c r="AA59" s="93">
        <v>525.43200000000002</v>
      </c>
      <c r="AB59" s="100">
        <v>17.309999999999999</v>
      </c>
      <c r="AC59" s="92">
        <v>0.2</v>
      </c>
      <c r="AD59" s="101">
        <v>50.1</v>
      </c>
      <c r="AE59" s="75">
        <v>89.826999999999998</v>
      </c>
      <c r="AF59" s="99">
        <v>1.6</v>
      </c>
    </row>
    <row r="60" spans="1:32" x14ac:dyDescent="0.3">
      <c r="A60" s="98" t="s">
        <v>132</v>
      </c>
      <c r="B60" s="99" t="s">
        <v>133</v>
      </c>
      <c r="C60" s="93" t="s">
        <v>553</v>
      </c>
      <c r="D60" s="100">
        <v>39</v>
      </c>
      <c r="E60" s="92">
        <v>0</v>
      </c>
      <c r="F60" s="75">
        <v>0</v>
      </c>
      <c r="G60" s="99">
        <v>0</v>
      </c>
      <c r="H60" s="93">
        <v>10.997</v>
      </c>
      <c r="I60" s="100">
        <v>0</v>
      </c>
      <c r="J60" s="92">
        <v>0</v>
      </c>
      <c r="K60" s="101">
        <v>0</v>
      </c>
      <c r="L60" s="98"/>
      <c r="M60" s="98"/>
      <c r="N60" s="98"/>
      <c r="O60" s="98"/>
      <c r="P60" s="98"/>
      <c r="Q60" s="98"/>
      <c r="R60" s="98"/>
      <c r="S60" s="98"/>
      <c r="T60" s="99">
        <v>3546427</v>
      </c>
      <c r="U60" s="93">
        <v>44.304000000000002</v>
      </c>
      <c r="V60" s="100">
        <v>19.3</v>
      </c>
      <c r="W60" s="92">
        <v>3.6070000000000002</v>
      </c>
      <c r="X60" s="101">
        <v>2.1709999999999998</v>
      </c>
      <c r="Y60" s="75">
        <v>1510.4590000000001</v>
      </c>
      <c r="Z60" s="99"/>
      <c r="AA60" s="93">
        <v>311.11</v>
      </c>
      <c r="AB60" s="100">
        <v>6.05</v>
      </c>
      <c r="AC60" s="92">
        <v>0.2</v>
      </c>
      <c r="AD60" s="101">
        <v>11.4</v>
      </c>
      <c r="AE60" s="75"/>
      <c r="AF60" s="99">
        <v>0.7</v>
      </c>
    </row>
    <row r="61" spans="1:32" x14ac:dyDescent="0.3">
      <c r="A61" s="98" t="s">
        <v>134</v>
      </c>
      <c r="B61" s="99" t="s">
        <v>135</v>
      </c>
      <c r="C61" s="93" t="s">
        <v>553</v>
      </c>
      <c r="D61" s="100">
        <v>23</v>
      </c>
      <c r="E61" s="92">
        <v>0</v>
      </c>
      <c r="F61" s="75">
        <v>1</v>
      </c>
      <c r="G61" s="99">
        <v>0</v>
      </c>
      <c r="H61" s="93">
        <v>38.505000000000003</v>
      </c>
      <c r="I61" s="100">
        <v>0</v>
      </c>
      <c r="J61" s="92">
        <v>1.6739999999999999</v>
      </c>
      <c r="K61" s="101">
        <v>0</v>
      </c>
      <c r="L61" s="98"/>
      <c r="M61" s="98"/>
      <c r="N61" s="98"/>
      <c r="O61" s="98"/>
      <c r="P61" s="98"/>
      <c r="Q61" s="98"/>
      <c r="R61" s="98"/>
      <c r="S61" s="98"/>
      <c r="T61" s="99">
        <v>597330</v>
      </c>
      <c r="U61" s="93"/>
      <c r="V61" s="100">
        <v>28.4</v>
      </c>
      <c r="W61" s="92"/>
      <c r="X61" s="101">
        <v>1.38</v>
      </c>
      <c r="Y61" s="75"/>
      <c r="Z61" s="99"/>
      <c r="AA61" s="93"/>
      <c r="AB61" s="100"/>
      <c r="AC61" s="92"/>
      <c r="AD61" s="101"/>
      <c r="AE61" s="75"/>
      <c r="AF61" s="99"/>
    </row>
    <row r="62" spans="1:32" x14ac:dyDescent="0.3">
      <c r="A62" s="98" t="s">
        <v>552</v>
      </c>
      <c r="B62" s="99" t="s">
        <v>136</v>
      </c>
      <c r="C62" s="93" t="s">
        <v>553</v>
      </c>
      <c r="D62" s="100">
        <v>239932</v>
      </c>
      <c r="E62" s="92">
        <v>294</v>
      </c>
      <c r="F62" s="75">
        <v>27940</v>
      </c>
      <c r="G62" s="99">
        <v>0</v>
      </c>
      <c r="H62" s="93">
        <v>5131.71</v>
      </c>
      <c r="I62" s="100">
        <v>6.2880000000000003</v>
      </c>
      <c r="J62" s="92">
        <v>597.58600000000001</v>
      </c>
      <c r="K62" s="101">
        <v>0</v>
      </c>
      <c r="L62" s="98"/>
      <c r="M62" s="98"/>
      <c r="N62" s="98"/>
      <c r="O62" s="98"/>
      <c r="P62" s="98"/>
      <c r="Q62" s="98"/>
      <c r="R62" s="98"/>
      <c r="S62" s="98"/>
      <c r="T62" s="99">
        <v>46754783</v>
      </c>
      <c r="U62" s="93">
        <v>93.105000000000004</v>
      </c>
      <c r="V62" s="100">
        <v>45.5</v>
      </c>
      <c r="W62" s="92">
        <v>19.436</v>
      </c>
      <c r="X62" s="101">
        <v>13.798999999999999</v>
      </c>
      <c r="Y62" s="75">
        <v>34272.36</v>
      </c>
      <c r="Z62" s="99">
        <v>1</v>
      </c>
      <c r="AA62" s="93">
        <v>99.403000000000006</v>
      </c>
      <c r="AB62" s="100">
        <v>7.17</v>
      </c>
      <c r="AC62" s="92">
        <v>27.4</v>
      </c>
      <c r="AD62" s="101">
        <v>31.4</v>
      </c>
      <c r="AE62" s="75"/>
      <c r="AF62" s="99">
        <v>2.97</v>
      </c>
    </row>
    <row r="63" spans="1:32" x14ac:dyDescent="0.3">
      <c r="A63" s="98" t="s">
        <v>137</v>
      </c>
      <c r="B63" s="99" t="s">
        <v>138</v>
      </c>
      <c r="C63" s="93" t="s">
        <v>553</v>
      </c>
      <c r="D63" s="100">
        <v>1870</v>
      </c>
      <c r="E63" s="92">
        <v>1</v>
      </c>
      <c r="F63" s="75">
        <v>68</v>
      </c>
      <c r="G63" s="99">
        <v>0</v>
      </c>
      <c r="H63" s="93">
        <v>1409.683</v>
      </c>
      <c r="I63" s="100">
        <v>0.754</v>
      </c>
      <c r="J63" s="92">
        <v>51.261000000000003</v>
      </c>
      <c r="K63" s="101">
        <v>0</v>
      </c>
      <c r="L63" s="98"/>
      <c r="M63" s="98"/>
      <c r="N63" s="98"/>
      <c r="O63" s="98"/>
      <c r="P63" s="98"/>
      <c r="Q63" s="98"/>
      <c r="R63" s="98"/>
      <c r="S63" s="98"/>
      <c r="T63" s="99">
        <v>1326539</v>
      </c>
      <c r="U63" s="93">
        <v>31.033000000000001</v>
      </c>
      <c r="V63" s="100">
        <v>42.7</v>
      </c>
      <c r="W63" s="92">
        <v>19.452000000000002</v>
      </c>
      <c r="X63" s="101">
        <v>13.491</v>
      </c>
      <c r="Y63" s="75">
        <v>29481.252</v>
      </c>
      <c r="Z63" s="99">
        <v>0.5</v>
      </c>
      <c r="AA63" s="93">
        <v>255.56899999999999</v>
      </c>
      <c r="AB63" s="100">
        <v>4.0199999999999996</v>
      </c>
      <c r="AC63" s="92">
        <v>24.5</v>
      </c>
      <c r="AD63" s="101">
        <v>39.299999999999997</v>
      </c>
      <c r="AE63" s="75"/>
      <c r="AF63" s="99">
        <v>4.6900000000000004</v>
      </c>
    </row>
    <row r="64" spans="1:32" x14ac:dyDescent="0.3">
      <c r="A64" s="98" t="s">
        <v>139</v>
      </c>
      <c r="B64" s="99" t="s">
        <v>140</v>
      </c>
      <c r="C64" s="93" t="s">
        <v>553</v>
      </c>
      <c r="D64" s="100">
        <v>1257</v>
      </c>
      <c r="E64" s="92">
        <v>85</v>
      </c>
      <c r="F64" s="75">
        <v>12</v>
      </c>
      <c r="G64" s="99">
        <v>1</v>
      </c>
      <c r="H64" s="93">
        <v>10.933999999999999</v>
      </c>
      <c r="I64" s="100">
        <v>0.73899999999999999</v>
      </c>
      <c r="J64" s="92">
        <v>0.104</v>
      </c>
      <c r="K64" s="101">
        <v>8.9999999999999993E-3</v>
      </c>
      <c r="L64" s="98"/>
      <c r="M64" s="98"/>
      <c r="N64" s="98"/>
      <c r="O64" s="98"/>
      <c r="P64" s="98"/>
      <c r="Q64" s="98"/>
      <c r="R64" s="98"/>
      <c r="S64" s="98"/>
      <c r="T64" s="99">
        <v>114963583</v>
      </c>
      <c r="U64" s="93">
        <v>104.95699999999999</v>
      </c>
      <c r="V64" s="100">
        <v>19.8</v>
      </c>
      <c r="W64" s="92">
        <v>3.5259999999999998</v>
      </c>
      <c r="X64" s="101">
        <v>2.0630000000000002</v>
      </c>
      <c r="Y64" s="75">
        <v>1729.9269999999999</v>
      </c>
      <c r="Z64" s="99">
        <v>26.7</v>
      </c>
      <c r="AA64" s="93">
        <v>182.63399999999999</v>
      </c>
      <c r="AB64" s="100">
        <v>7.47</v>
      </c>
      <c r="AC64" s="92">
        <v>0.4</v>
      </c>
      <c r="AD64" s="101">
        <v>8.5</v>
      </c>
      <c r="AE64" s="75">
        <v>7.96</v>
      </c>
      <c r="AF64" s="99">
        <v>0.3</v>
      </c>
    </row>
    <row r="65" spans="1:32" x14ac:dyDescent="0.3">
      <c r="A65" s="98" t="s">
        <v>141</v>
      </c>
      <c r="B65" s="99" t="s">
        <v>142</v>
      </c>
      <c r="C65" s="93" t="s">
        <v>553</v>
      </c>
      <c r="D65" s="100">
        <v>6885</v>
      </c>
      <c r="E65" s="92">
        <v>26</v>
      </c>
      <c r="F65" s="75">
        <v>320</v>
      </c>
      <c r="G65" s="99">
        <v>0</v>
      </c>
      <c r="H65" s="93">
        <v>1242.6189999999999</v>
      </c>
      <c r="I65" s="100">
        <v>4.6929999999999996</v>
      </c>
      <c r="J65" s="92">
        <v>57.753999999999998</v>
      </c>
      <c r="K65" s="101">
        <v>0</v>
      </c>
      <c r="L65" s="98"/>
      <c r="M65" s="98"/>
      <c r="N65" s="98"/>
      <c r="O65" s="98"/>
      <c r="P65" s="98"/>
      <c r="Q65" s="98"/>
      <c r="R65" s="98"/>
      <c r="S65" s="98"/>
      <c r="T65" s="99">
        <v>5540718</v>
      </c>
      <c r="U65" s="93">
        <v>18.135999999999999</v>
      </c>
      <c r="V65" s="100">
        <v>42.8</v>
      </c>
      <c r="W65" s="92">
        <v>21.228000000000002</v>
      </c>
      <c r="X65" s="101">
        <v>13.263999999999999</v>
      </c>
      <c r="Y65" s="75">
        <v>40585.720999999998</v>
      </c>
      <c r="Z65" s="99"/>
      <c r="AA65" s="93">
        <v>153.50700000000001</v>
      </c>
      <c r="AB65" s="100">
        <v>5.76</v>
      </c>
      <c r="AC65" s="92">
        <v>18.3</v>
      </c>
      <c r="AD65" s="101">
        <v>22.6</v>
      </c>
      <c r="AE65" s="75"/>
      <c r="AF65" s="99">
        <v>3.28</v>
      </c>
    </row>
    <row r="66" spans="1:32" x14ac:dyDescent="0.3">
      <c r="A66" s="98" t="s">
        <v>143</v>
      </c>
      <c r="B66" s="99" t="s">
        <v>144</v>
      </c>
      <c r="C66" s="93" t="s">
        <v>553</v>
      </c>
      <c r="D66" s="100">
        <v>18</v>
      </c>
      <c r="E66" s="92">
        <v>0</v>
      </c>
      <c r="F66" s="75">
        <v>0</v>
      </c>
      <c r="G66" s="99">
        <v>0</v>
      </c>
      <c r="H66" s="93">
        <v>20.079000000000001</v>
      </c>
      <c r="I66" s="100">
        <v>0</v>
      </c>
      <c r="J66" s="92">
        <v>0</v>
      </c>
      <c r="K66" s="101">
        <v>0</v>
      </c>
      <c r="L66" s="98"/>
      <c r="M66" s="98"/>
      <c r="N66" s="98"/>
      <c r="O66" s="98"/>
      <c r="P66" s="98"/>
      <c r="Q66" s="98"/>
      <c r="R66" s="98"/>
      <c r="S66" s="98"/>
      <c r="T66" s="99">
        <v>896444</v>
      </c>
      <c r="U66" s="93">
        <v>49.561999999999998</v>
      </c>
      <c r="V66" s="100">
        <v>28.6</v>
      </c>
      <c r="W66" s="92">
        <v>6.2240000000000002</v>
      </c>
      <c r="X66" s="101">
        <v>3.2839999999999998</v>
      </c>
      <c r="Y66" s="75">
        <v>8702.9750000000004</v>
      </c>
      <c r="Z66" s="99">
        <v>1.4</v>
      </c>
      <c r="AA66" s="93">
        <v>412.82</v>
      </c>
      <c r="AB66" s="100">
        <v>14.49</v>
      </c>
      <c r="AC66" s="92">
        <v>10.199999999999999</v>
      </c>
      <c r="AD66" s="101">
        <v>34.799999999999997</v>
      </c>
      <c r="AE66" s="75"/>
      <c r="AF66" s="99">
        <v>2.2999999999999998</v>
      </c>
    </row>
    <row r="67" spans="1:32" x14ac:dyDescent="0.3">
      <c r="A67" s="98" t="s">
        <v>145</v>
      </c>
      <c r="B67" s="99" t="s">
        <v>146</v>
      </c>
      <c r="C67" s="93" t="s">
        <v>553</v>
      </c>
      <c r="D67" s="100">
        <v>13</v>
      </c>
      <c r="E67" s="92">
        <v>0</v>
      </c>
      <c r="F67" s="75">
        <v>0</v>
      </c>
      <c r="G67" s="99">
        <v>0</v>
      </c>
      <c r="H67" s="93">
        <v>3732.415</v>
      </c>
      <c r="I67" s="100">
        <v>0</v>
      </c>
      <c r="J67" s="92">
        <v>0</v>
      </c>
      <c r="K67" s="101">
        <v>0</v>
      </c>
      <c r="L67" s="98"/>
      <c r="M67" s="98"/>
      <c r="N67" s="98"/>
      <c r="O67" s="98"/>
      <c r="P67" s="98"/>
      <c r="Q67" s="98"/>
      <c r="R67" s="98"/>
      <c r="S67" s="98"/>
      <c r="T67" s="99">
        <v>3483</v>
      </c>
      <c r="U67" s="93"/>
      <c r="V67" s="100"/>
      <c r="W67" s="92"/>
      <c r="X67" s="101"/>
      <c r="Y67" s="75"/>
      <c r="Z67" s="99"/>
      <c r="AA67" s="93"/>
      <c r="AB67" s="100"/>
      <c r="AC67" s="92"/>
      <c r="AD67" s="101"/>
      <c r="AE67" s="75"/>
      <c r="AF67" s="99"/>
    </row>
    <row r="68" spans="1:32" x14ac:dyDescent="0.3">
      <c r="A68" s="98" t="s">
        <v>147</v>
      </c>
      <c r="B68" s="99" t="s">
        <v>148</v>
      </c>
      <c r="C68" s="93" t="s">
        <v>553</v>
      </c>
      <c r="D68" s="100">
        <v>152091</v>
      </c>
      <c r="E68" s="92">
        <v>338</v>
      </c>
      <c r="F68" s="75">
        <v>28833</v>
      </c>
      <c r="G68" s="99">
        <v>31</v>
      </c>
      <c r="H68" s="93">
        <v>2330.0569999999998</v>
      </c>
      <c r="I68" s="100">
        <v>5.1779999999999999</v>
      </c>
      <c r="J68" s="92">
        <v>441.726</v>
      </c>
      <c r="K68" s="101">
        <v>0.47499999999999998</v>
      </c>
      <c r="L68" s="98"/>
      <c r="M68" s="98"/>
      <c r="N68" s="98"/>
      <c r="O68" s="98"/>
      <c r="P68" s="98"/>
      <c r="Q68" s="98"/>
      <c r="R68" s="98"/>
      <c r="S68" s="98"/>
      <c r="T68" s="99">
        <v>65273512</v>
      </c>
      <c r="U68" s="93">
        <v>122.578</v>
      </c>
      <c r="V68" s="100">
        <v>42</v>
      </c>
      <c r="W68" s="92">
        <v>19.718</v>
      </c>
      <c r="X68" s="101">
        <v>13.079000000000001</v>
      </c>
      <c r="Y68" s="75">
        <v>38605.671000000002</v>
      </c>
      <c r="Z68" s="99"/>
      <c r="AA68" s="93">
        <v>86.06</v>
      </c>
      <c r="AB68" s="100">
        <v>4.7699999999999996</v>
      </c>
      <c r="AC68" s="92">
        <v>30.1</v>
      </c>
      <c r="AD68" s="101">
        <v>35.6</v>
      </c>
      <c r="AE68" s="75"/>
      <c r="AF68" s="99">
        <v>5.98</v>
      </c>
    </row>
    <row r="69" spans="1:32" x14ac:dyDescent="0.3">
      <c r="A69" s="98" t="s">
        <v>149</v>
      </c>
      <c r="B69" s="99" t="s">
        <v>150</v>
      </c>
      <c r="C69" s="93" t="s">
        <v>553</v>
      </c>
      <c r="D69" s="100">
        <v>187</v>
      </c>
      <c r="E69" s="92">
        <v>0</v>
      </c>
      <c r="F69" s="75">
        <v>0</v>
      </c>
      <c r="G69" s="99">
        <v>0</v>
      </c>
      <c r="H69" s="93">
        <v>3826.87</v>
      </c>
      <c r="I69" s="100">
        <v>0</v>
      </c>
      <c r="J69" s="92">
        <v>0</v>
      </c>
      <c r="K69" s="101">
        <v>0</v>
      </c>
      <c r="L69" s="98"/>
      <c r="M69" s="98"/>
      <c r="N69" s="98"/>
      <c r="O69" s="98"/>
      <c r="P69" s="98"/>
      <c r="Q69" s="98"/>
      <c r="R69" s="98"/>
      <c r="S69" s="98"/>
      <c r="T69" s="99">
        <v>48865</v>
      </c>
      <c r="U69" s="93">
        <v>35.308</v>
      </c>
      <c r="V69" s="100"/>
      <c r="W69" s="92"/>
      <c r="X69" s="101"/>
      <c r="Y69" s="75"/>
      <c r="Z69" s="99"/>
      <c r="AA69" s="93"/>
      <c r="AB69" s="100"/>
      <c r="AC69" s="92"/>
      <c r="AD69" s="101"/>
      <c r="AE69" s="75"/>
      <c r="AF69" s="99"/>
    </row>
    <row r="70" spans="1:32" x14ac:dyDescent="0.3">
      <c r="A70" s="98" t="s">
        <v>151</v>
      </c>
      <c r="B70" s="99" t="s">
        <v>152</v>
      </c>
      <c r="C70" s="93" t="s">
        <v>553</v>
      </c>
      <c r="D70" s="100">
        <v>2655</v>
      </c>
      <c r="E70" s="92">
        <v>0</v>
      </c>
      <c r="F70" s="75">
        <v>17</v>
      </c>
      <c r="G70" s="99">
        <v>0</v>
      </c>
      <c r="H70" s="93">
        <v>1192.8679999999999</v>
      </c>
      <c r="I70" s="100">
        <v>0</v>
      </c>
      <c r="J70" s="92">
        <v>7.6379999999999999</v>
      </c>
      <c r="K70" s="101">
        <v>0</v>
      </c>
      <c r="L70" s="98"/>
      <c r="M70" s="98"/>
      <c r="N70" s="98"/>
      <c r="O70" s="98"/>
      <c r="P70" s="98"/>
      <c r="Q70" s="98"/>
      <c r="R70" s="98"/>
      <c r="S70" s="98"/>
      <c r="T70" s="99">
        <v>2225728</v>
      </c>
      <c r="U70" s="93">
        <v>7.859</v>
      </c>
      <c r="V70" s="100">
        <v>23.1</v>
      </c>
      <c r="W70" s="92">
        <v>4.45</v>
      </c>
      <c r="X70" s="101">
        <v>2.976</v>
      </c>
      <c r="Y70" s="75">
        <v>16562.413</v>
      </c>
      <c r="Z70" s="99">
        <v>3.4</v>
      </c>
      <c r="AA70" s="93">
        <v>259.96699999999998</v>
      </c>
      <c r="AB70" s="100">
        <v>7.2</v>
      </c>
      <c r="AC70" s="92"/>
      <c r="AD70" s="101"/>
      <c r="AE70" s="75"/>
      <c r="AF70" s="99">
        <v>6.3</v>
      </c>
    </row>
    <row r="71" spans="1:32" x14ac:dyDescent="0.3">
      <c r="A71" s="98" t="s">
        <v>153</v>
      </c>
      <c r="B71" s="99" t="s">
        <v>154</v>
      </c>
      <c r="C71" s="93" t="s">
        <v>553</v>
      </c>
      <c r="D71" s="100">
        <v>276332</v>
      </c>
      <c r="E71" s="92">
        <v>1570</v>
      </c>
      <c r="F71" s="75">
        <v>39045</v>
      </c>
      <c r="G71" s="99">
        <v>556</v>
      </c>
      <c r="H71" s="93">
        <v>4070.53</v>
      </c>
      <c r="I71" s="100">
        <v>23.126999999999999</v>
      </c>
      <c r="J71" s="92">
        <v>575.15499999999997</v>
      </c>
      <c r="K71" s="101">
        <v>8.19</v>
      </c>
      <c r="L71" s="98"/>
      <c r="M71" s="98"/>
      <c r="N71" s="98"/>
      <c r="O71" s="98"/>
      <c r="P71" s="98"/>
      <c r="Q71" s="98"/>
      <c r="R71" s="98"/>
      <c r="S71" s="98"/>
      <c r="T71" s="99">
        <v>67886004</v>
      </c>
      <c r="U71" s="93">
        <v>272.89800000000002</v>
      </c>
      <c r="V71" s="100">
        <v>40.799999999999997</v>
      </c>
      <c r="W71" s="92">
        <v>18.516999999999999</v>
      </c>
      <c r="X71" s="101">
        <v>12.526999999999999</v>
      </c>
      <c r="Y71" s="75">
        <v>39753.243999999999</v>
      </c>
      <c r="Z71" s="99">
        <v>0.2</v>
      </c>
      <c r="AA71" s="93">
        <v>122.137</v>
      </c>
      <c r="AB71" s="100">
        <v>4.28</v>
      </c>
      <c r="AC71" s="92">
        <v>20</v>
      </c>
      <c r="AD71" s="101">
        <v>24.7</v>
      </c>
      <c r="AE71" s="75"/>
      <c r="AF71" s="99">
        <v>2.54</v>
      </c>
    </row>
    <row r="72" spans="1:32" x14ac:dyDescent="0.3">
      <c r="A72" s="98" t="s">
        <v>155</v>
      </c>
      <c r="B72" s="99" t="s">
        <v>156</v>
      </c>
      <c r="C72" s="93" t="s">
        <v>553</v>
      </c>
      <c r="D72" s="100">
        <v>796</v>
      </c>
      <c r="E72" s="92">
        <v>13</v>
      </c>
      <c r="F72" s="75">
        <v>12</v>
      </c>
      <c r="G72" s="99">
        <v>0</v>
      </c>
      <c r="H72" s="93">
        <v>199.54</v>
      </c>
      <c r="I72" s="100">
        <v>3.2589999999999999</v>
      </c>
      <c r="J72" s="92">
        <v>3.008</v>
      </c>
      <c r="K72" s="101">
        <v>0</v>
      </c>
      <c r="L72" s="98"/>
      <c r="M72" s="98"/>
      <c r="N72" s="98"/>
      <c r="O72" s="98"/>
      <c r="P72" s="98"/>
      <c r="Q72" s="98"/>
      <c r="R72" s="98"/>
      <c r="S72" s="98"/>
      <c r="T72" s="99">
        <v>3989175</v>
      </c>
      <c r="U72" s="93">
        <v>65.031999999999996</v>
      </c>
      <c r="V72" s="100">
        <v>38.700000000000003</v>
      </c>
      <c r="W72" s="92">
        <v>14.864000000000001</v>
      </c>
      <c r="X72" s="101">
        <v>10.244</v>
      </c>
      <c r="Y72" s="75">
        <v>9745.0789999999997</v>
      </c>
      <c r="Z72" s="99">
        <v>4.2</v>
      </c>
      <c r="AA72" s="93">
        <v>496.21800000000002</v>
      </c>
      <c r="AB72" s="100">
        <v>7.11</v>
      </c>
      <c r="AC72" s="92">
        <v>5.3</v>
      </c>
      <c r="AD72" s="101">
        <v>55.5</v>
      </c>
      <c r="AE72" s="75"/>
      <c r="AF72" s="99">
        <v>2.6</v>
      </c>
    </row>
    <row r="73" spans="1:32" x14ac:dyDescent="0.3">
      <c r="A73" s="98" t="s">
        <v>157</v>
      </c>
      <c r="B73" s="99" t="s">
        <v>158</v>
      </c>
      <c r="C73" s="93" t="s">
        <v>553</v>
      </c>
      <c r="D73" s="100">
        <v>252</v>
      </c>
      <c r="E73" s="92">
        <v>0</v>
      </c>
      <c r="F73" s="75">
        <v>13</v>
      </c>
      <c r="G73" s="99">
        <v>0</v>
      </c>
      <c r="H73" s="93">
        <v>3758.277</v>
      </c>
      <c r="I73" s="100">
        <v>0</v>
      </c>
      <c r="J73" s="92">
        <v>193.87899999999999</v>
      </c>
      <c r="K73" s="101">
        <v>0</v>
      </c>
      <c r="L73" s="98"/>
      <c r="M73" s="98"/>
      <c r="N73" s="98"/>
      <c r="O73" s="98"/>
      <c r="P73" s="98"/>
      <c r="Q73" s="98"/>
      <c r="R73" s="98"/>
      <c r="S73" s="98"/>
      <c r="T73" s="99">
        <v>67052</v>
      </c>
      <c r="U73" s="93"/>
      <c r="V73" s="100"/>
      <c r="W73" s="92"/>
      <c r="X73" s="101"/>
      <c r="Y73" s="75"/>
      <c r="Z73" s="99"/>
      <c r="AA73" s="93"/>
      <c r="AB73" s="100"/>
      <c r="AC73" s="92"/>
      <c r="AD73" s="101"/>
      <c r="AE73" s="75"/>
      <c r="AF73" s="99"/>
    </row>
    <row r="74" spans="1:32" x14ac:dyDescent="0.3">
      <c r="A74" s="98" t="s">
        <v>159</v>
      </c>
      <c r="B74" s="99" t="s">
        <v>160</v>
      </c>
      <c r="C74" s="93" t="s">
        <v>553</v>
      </c>
      <c r="D74" s="100">
        <v>8070</v>
      </c>
      <c r="E74" s="92">
        <v>0</v>
      </c>
      <c r="F74" s="75">
        <v>36</v>
      </c>
      <c r="G74" s="99">
        <v>0</v>
      </c>
      <c r="H74" s="93">
        <v>259.71100000000001</v>
      </c>
      <c r="I74" s="100">
        <v>0</v>
      </c>
      <c r="J74" s="92">
        <v>1.159</v>
      </c>
      <c r="K74" s="101">
        <v>0</v>
      </c>
      <c r="L74" s="98"/>
      <c r="M74" s="98"/>
      <c r="N74" s="98"/>
      <c r="O74" s="98"/>
      <c r="P74" s="98"/>
      <c r="Q74" s="98"/>
      <c r="R74" s="98"/>
      <c r="S74" s="98"/>
      <c r="T74" s="99">
        <v>31072945</v>
      </c>
      <c r="U74" s="93">
        <v>126.71899999999999</v>
      </c>
      <c r="V74" s="100">
        <v>21.1</v>
      </c>
      <c r="W74" s="92">
        <v>3.3849999999999998</v>
      </c>
      <c r="X74" s="101">
        <v>1.948</v>
      </c>
      <c r="Y74" s="75">
        <v>4227.63</v>
      </c>
      <c r="Z74" s="99">
        <v>12</v>
      </c>
      <c r="AA74" s="93">
        <v>298.245</v>
      </c>
      <c r="AB74" s="100">
        <v>4.97</v>
      </c>
      <c r="AC74" s="92">
        <v>0.3</v>
      </c>
      <c r="AD74" s="101">
        <v>7.7</v>
      </c>
      <c r="AE74" s="75">
        <v>41.046999999999997</v>
      </c>
      <c r="AF74" s="99">
        <v>0.9</v>
      </c>
    </row>
    <row r="75" spans="1:32" x14ac:dyDescent="0.3">
      <c r="A75" s="98" t="s">
        <v>161</v>
      </c>
      <c r="B75" s="99" t="s">
        <v>162</v>
      </c>
      <c r="C75" s="93" t="s">
        <v>553</v>
      </c>
      <c r="D75" s="100">
        <v>170</v>
      </c>
      <c r="E75" s="92">
        <v>1</v>
      </c>
      <c r="F75" s="75">
        <v>0</v>
      </c>
      <c r="G75" s="99">
        <v>0</v>
      </c>
      <c r="H75" s="93">
        <v>5045.8580000000002</v>
      </c>
      <c r="I75" s="100">
        <v>29.681999999999999</v>
      </c>
      <c r="J75" s="92">
        <v>0</v>
      </c>
      <c r="K75" s="101">
        <v>0</v>
      </c>
      <c r="L75" s="98"/>
      <c r="M75" s="98"/>
      <c r="N75" s="98"/>
      <c r="O75" s="98"/>
      <c r="P75" s="98"/>
      <c r="Q75" s="98"/>
      <c r="R75" s="98"/>
      <c r="S75" s="98"/>
      <c r="T75" s="99">
        <v>33691</v>
      </c>
      <c r="U75" s="93">
        <v>3457.1</v>
      </c>
      <c r="V75" s="100"/>
      <c r="W75" s="92"/>
      <c r="X75" s="101"/>
      <c r="Y75" s="75"/>
      <c r="Z75" s="99"/>
      <c r="AA75" s="93"/>
      <c r="AB75" s="100"/>
      <c r="AC75" s="92"/>
      <c r="AD75" s="101"/>
      <c r="AE75" s="75"/>
      <c r="AF75" s="99"/>
    </row>
    <row r="76" spans="1:32" x14ac:dyDescent="0.3">
      <c r="A76" s="98" t="s">
        <v>163</v>
      </c>
      <c r="B76" s="99" t="s">
        <v>164</v>
      </c>
      <c r="C76" s="93" t="s">
        <v>553</v>
      </c>
      <c r="D76" s="100">
        <v>3844</v>
      </c>
      <c r="E76" s="92">
        <v>73</v>
      </c>
      <c r="F76" s="75">
        <v>23</v>
      </c>
      <c r="G76" s="99">
        <v>0</v>
      </c>
      <c r="H76" s="93">
        <v>292.702</v>
      </c>
      <c r="I76" s="100">
        <v>5.5590000000000002</v>
      </c>
      <c r="J76" s="92">
        <v>1.7509999999999999</v>
      </c>
      <c r="K76" s="101">
        <v>0</v>
      </c>
      <c r="L76" s="98"/>
      <c r="M76" s="98"/>
      <c r="N76" s="98"/>
      <c r="O76" s="98"/>
      <c r="P76" s="98"/>
      <c r="Q76" s="98"/>
      <c r="R76" s="98"/>
      <c r="S76" s="98"/>
      <c r="T76" s="99">
        <v>13132792</v>
      </c>
      <c r="U76" s="93">
        <v>51.755000000000003</v>
      </c>
      <c r="V76" s="100">
        <v>19</v>
      </c>
      <c r="W76" s="92">
        <v>3.1349999999999998</v>
      </c>
      <c r="X76" s="101">
        <v>1.7330000000000001</v>
      </c>
      <c r="Y76" s="75">
        <v>1998.9259999999999</v>
      </c>
      <c r="Z76" s="99">
        <v>35.299999999999997</v>
      </c>
      <c r="AA76" s="93">
        <v>336.71699999999998</v>
      </c>
      <c r="AB76" s="100">
        <v>2.42</v>
      </c>
      <c r="AC76" s="92"/>
      <c r="AD76" s="101"/>
      <c r="AE76" s="75">
        <v>17.45</v>
      </c>
      <c r="AF76" s="99">
        <v>0.3</v>
      </c>
    </row>
    <row r="77" spans="1:32" x14ac:dyDescent="0.3">
      <c r="A77" s="98" t="s">
        <v>165</v>
      </c>
      <c r="B77" s="99" t="s">
        <v>166</v>
      </c>
      <c r="C77" s="93" t="s">
        <v>553</v>
      </c>
      <c r="D77" s="100">
        <v>25</v>
      </c>
      <c r="E77" s="92">
        <v>0</v>
      </c>
      <c r="F77" s="75">
        <v>1</v>
      </c>
      <c r="G77" s="99">
        <v>0</v>
      </c>
      <c r="H77" s="93">
        <v>10.345000000000001</v>
      </c>
      <c r="I77" s="100">
        <v>0</v>
      </c>
      <c r="J77" s="92">
        <v>0.41399999999999998</v>
      </c>
      <c r="K77" s="101">
        <v>0</v>
      </c>
      <c r="L77" s="98"/>
      <c r="M77" s="98"/>
      <c r="N77" s="98"/>
      <c r="O77" s="98"/>
      <c r="P77" s="98"/>
      <c r="Q77" s="98"/>
      <c r="R77" s="98"/>
      <c r="S77" s="98"/>
      <c r="T77" s="99">
        <v>2416664</v>
      </c>
      <c r="U77" s="93">
        <v>207.566</v>
      </c>
      <c r="V77" s="100">
        <v>17.5</v>
      </c>
      <c r="W77" s="92">
        <v>2.339</v>
      </c>
      <c r="X77" s="101">
        <v>1.417</v>
      </c>
      <c r="Y77" s="75">
        <v>1561.7670000000001</v>
      </c>
      <c r="Z77" s="99">
        <v>10.1</v>
      </c>
      <c r="AA77" s="93">
        <v>331.43</v>
      </c>
      <c r="AB77" s="100">
        <v>1.91</v>
      </c>
      <c r="AC77" s="92">
        <v>0.7</v>
      </c>
      <c r="AD77" s="101">
        <v>31.2</v>
      </c>
      <c r="AE77" s="75">
        <v>7.8760000000000003</v>
      </c>
      <c r="AF77" s="99">
        <v>1.1000000000000001</v>
      </c>
    </row>
    <row r="78" spans="1:32" x14ac:dyDescent="0.3">
      <c r="A78" s="98" t="s">
        <v>167</v>
      </c>
      <c r="B78" s="99" t="s">
        <v>168</v>
      </c>
      <c r="C78" s="93" t="s">
        <v>553</v>
      </c>
      <c r="D78" s="100">
        <v>1339</v>
      </c>
      <c r="E78" s="92">
        <v>17</v>
      </c>
      <c r="F78" s="75">
        <v>8</v>
      </c>
      <c r="G78" s="99">
        <v>0</v>
      </c>
      <c r="H78" s="93">
        <v>680.38699999999994</v>
      </c>
      <c r="I78" s="100">
        <v>8.6379999999999999</v>
      </c>
      <c r="J78" s="92">
        <v>4.0650000000000004</v>
      </c>
      <c r="K78" s="101">
        <v>0</v>
      </c>
      <c r="L78" s="98"/>
      <c r="M78" s="98"/>
      <c r="N78" s="98"/>
      <c r="O78" s="98"/>
      <c r="P78" s="98"/>
      <c r="Q78" s="98"/>
      <c r="R78" s="98"/>
      <c r="S78" s="98"/>
      <c r="T78" s="99">
        <v>1967998</v>
      </c>
      <c r="U78" s="93">
        <v>66.191000000000003</v>
      </c>
      <c r="V78" s="100">
        <v>19.399999999999999</v>
      </c>
      <c r="W78" s="92">
        <v>3.0019999999999998</v>
      </c>
      <c r="X78" s="101">
        <v>1.5649999999999999</v>
      </c>
      <c r="Y78" s="75">
        <v>1548.675</v>
      </c>
      <c r="Z78" s="99">
        <v>67.099999999999994</v>
      </c>
      <c r="AA78" s="93">
        <v>382.47399999999999</v>
      </c>
      <c r="AB78" s="100">
        <v>2.42</v>
      </c>
      <c r="AC78" s="92"/>
      <c r="AD78" s="101"/>
      <c r="AE78" s="75">
        <v>6.4029999999999996</v>
      </c>
      <c r="AF78" s="99"/>
    </row>
    <row r="79" spans="1:32" x14ac:dyDescent="0.3">
      <c r="A79" s="98" t="s">
        <v>169</v>
      </c>
      <c r="B79" s="99" t="s">
        <v>170</v>
      </c>
      <c r="C79" s="93" t="s">
        <v>553</v>
      </c>
      <c r="D79" s="100">
        <v>1306</v>
      </c>
      <c r="E79" s="92">
        <v>0</v>
      </c>
      <c r="F79" s="75">
        <v>12</v>
      </c>
      <c r="G79" s="99">
        <v>0</v>
      </c>
      <c r="H79" s="93">
        <v>930.87199999999996</v>
      </c>
      <c r="I79" s="100">
        <v>0</v>
      </c>
      <c r="J79" s="92">
        <v>8.5530000000000008</v>
      </c>
      <c r="K79" s="101">
        <v>0</v>
      </c>
      <c r="L79" s="98"/>
      <c r="M79" s="98"/>
      <c r="N79" s="98"/>
      <c r="O79" s="98"/>
      <c r="P79" s="98"/>
      <c r="Q79" s="98"/>
      <c r="R79" s="98"/>
      <c r="S79" s="98"/>
      <c r="T79" s="99">
        <v>1402985</v>
      </c>
      <c r="U79" s="93">
        <v>45.194000000000003</v>
      </c>
      <c r="V79" s="100">
        <v>22.4</v>
      </c>
      <c r="W79" s="92">
        <v>2.8460000000000001</v>
      </c>
      <c r="X79" s="101">
        <v>1.752</v>
      </c>
      <c r="Y79" s="75">
        <v>22604.873</v>
      </c>
      <c r="Z79" s="99"/>
      <c r="AA79" s="93">
        <v>202.81200000000001</v>
      </c>
      <c r="AB79" s="100">
        <v>7.78</v>
      </c>
      <c r="AC79" s="92"/>
      <c r="AD79" s="101"/>
      <c r="AE79" s="75">
        <v>24.64</v>
      </c>
      <c r="AF79" s="99">
        <v>2.1</v>
      </c>
    </row>
    <row r="80" spans="1:32" x14ac:dyDescent="0.3">
      <c r="A80" s="98" t="s">
        <v>171</v>
      </c>
      <c r="B80" s="99" t="s">
        <v>172</v>
      </c>
      <c r="C80" s="93" t="s">
        <v>553</v>
      </c>
      <c r="D80" s="100">
        <v>2917</v>
      </c>
      <c r="E80" s="92">
        <v>0</v>
      </c>
      <c r="F80" s="75">
        <v>175</v>
      </c>
      <c r="G80" s="99">
        <v>0</v>
      </c>
      <c r="H80" s="93">
        <v>279.86</v>
      </c>
      <c r="I80" s="100">
        <v>0</v>
      </c>
      <c r="J80" s="92">
        <v>16.79</v>
      </c>
      <c r="K80" s="101">
        <v>0</v>
      </c>
      <c r="L80" s="98"/>
      <c r="M80" s="98"/>
      <c r="N80" s="98"/>
      <c r="O80" s="98"/>
      <c r="P80" s="98"/>
      <c r="Q80" s="98"/>
      <c r="R80" s="98"/>
      <c r="S80" s="98"/>
      <c r="T80" s="99">
        <v>10423056</v>
      </c>
      <c r="U80" s="93">
        <v>83.478999999999999</v>
      </c>
      <c r="V80" s="100">
        <v>45.3</v>
      </c>
      <c r="W80" s="92">
        <v>20.396000000000001</v>
      </c>
      <c r="X80" s="101">
        <v>14.523999999999999</v>
      </c>
      <c r="Y80" s="75">
        <v>24574.382000000001</v>
      </c>
      <c r="Z80" s="99">
        <v>1.5</v>
      </c>
      <c r="AA80" s="93">
        <v>175.69499999999999</v>
      </c>
      <c r="AB80" s="100">
        <v>4.55</v>
      </c>
      <c r="AC80" s="92">
        <v>35.299999999999997</v>
      </c>
      <c r="AD80" s="101">
        <v>52</v>
      </c>
      <c r="AE80" s="75"/>
      <c r="AF80" s="99">
        <v>4.21</v>
      </c>
    </row>
    <row r="81" spans="1:32" x14ac:dyDescent="0.3">
      <c r="A81" s="98" t="s">
        <v>173</v>
      </c>
      <c r="B81" s="99" t="s">
        <v>174</v>
      </c>
      <c r="C81" s="93" t="s">
        <v>553</v>
      </c>
      <c r="D81" s="100">
        <v>23</v>
      </c>
      <c r="E81" s="92">
        <v>0</v>
      </c>
      <c r="F81" s="75">
        <v>0</v>
      </c>
      <c r="G81" s="99">
        <v>0</v>
      </c>
      <c r="H81" s="93">
        <v>204.41</v>
      </c>
      <c r="I81" s="100">
        <v>0</v>
      </c>
      <c r="J81" s="92">
        <v>0</v>
      </c>
      <c r="K81" s="101">
        <v>0</v>
      </c>
      <c r="L81" s="98"/>
      <c r="M81" s="98"/>
      <c r="N81" s="98"/>
      <c r="O81" s="98"/>
      <c r="P81" s="98"/>
      <c r="Q81" s="98"/>
      <c r="R81" s="98"/>
      <c r="S81" s="98"/>
      <c r="T81" s="99">
        <v>112519</v>
      </c>
      <c r="U81" s="93">
        <v>317.13200000000001</v>
      </c>
      <c r="V81" s="100">
        <v>29.4</v>
      </c>
      <c r="W81" s="92">
        <v>7.3040000000000003</v>
      </c>
      <c r="X81" s="101">
        <v>5.0209999999999999</v>
      </c>
      <c r="Y81" s="75">
        <v>13593.877</v>
      </c>
      <c r="Z81" s="99"/>
      <c r="AA81" s="93">
        <v>243.964</v>
      </c>
      <c r="AB81" s="100">
        <v>10.71</v>
      </c>
      <c r="AC81" s="92"/>
      <c r="AD81" s="101"/>
      <c r="AE81" s="75"/>
      <c r="AF81" s="99">
        <v>3.7</v>
      </c>
    </row>
    <row r="82" spans="1:32" x14ac:dyDescent="0.3">
      <c r="A82" s="98" t="s">
        <v>175</v>
      </c>
      <c r="B82" s="99" t="s">
        <v>176</v>
      </c>
      <c r="C82" s="93" t="s">
        <v>553</v>
      </c>
      <c r="D82" s="100">
        <v>13</v>
      </c>
      <c r="E82" s="92">
        <v>0</v>
      </c>
      <c r="F82" s="75">
        <v>0</v>
      </c>
      <c r="G82" s="99">
        <v>0</v>
      </c>
      <c r="H82" s="93">
        <v>228.98599999999999</v>
      </c>
      <c r="I82" s="100">
        <v>0</v>
      </c>
      <c r="J82" s="92">
        <v>0</v>
      </c>
      <c r="K82" s="101">
        <v>0</v>
      </c>
      <c r="L82" s="98"/>
      <c r="M82" s="98"/>
      <c r="N82" s="98"/>
      <c r="O82" s="98"/>
      <c r="P82" s="98"/>
      <c r="Q82" s="98"/>
      <c r="R82" s="98"/>
      <c r="S82" s="98"/>
      <c r="T82" s="99">
        <v>56772</v>
      </c>
      <c r="U82" s="93">
        <v>0.13700000000000001</v>
      </c>
      <c r="V82" s="100"/>
      <c r="W82" s="92"/>
      <c r="X82" s="101"/>
      <c r="Y82" s="75"/>
      <c r="Z82" s="99"/>
      <c r="AA82" s="93">
        <v>199.941</v>
      </c>
      <c r="AB82" s="100">
        <v>2.16</v>
      </c>
      <c r="AC82" s="92"/>
      <c r="AD82" s="101"/>
      <c r="AE82" s="75"/>
      <c r="AF82" s="99"/>
    </row>
    <row r="83" spans="1:32" x14ac:dyDescent="0.3">
      <c r="A83" s="98" t="s">
        <v>177</v>
      </c>
      <c r="B83" s="99" t="s">
        <v>178</v>
      </c>
      <c r="C83" s="93" t="s">
        <v>553</v>
      </c>
      <c r="D83" s="100">
        <v>5336</v>
      </c>
      <c r="E83" s="92">
        <v>249</v>
      </c>
      <c r="F83" s="75">
        <v>116</v>
      </c>
      <c r="G83" s="99">
        <v>8</v>
      </c>
      <c r="H83" s="93">
        <v>297.84199999999998</v>
      </c>
      <c r="I83" s="100">
        <v>13.898999999999999</v>
      </c>
      <c r="J83" s="92">
        <v>6.4749999999999996</v>
      </c>
      <c r="K83" s="101">
        <v>0.44700000000000001</v>
      </c>
      <c r="L83" s="98"/>
      <c r="M83" s="98"/>
      <c r="N83" s="98"/>
      <c r="O83" s="98"/>
      <c r="P83" s="98"/>
      <c r="Q83" s="98"/>
      <c r="R83" s="98"/>
      <c r="S83" s="98"/>
      <c r="T83" s="99">
        <v>17915567</v>
      </c>
      <c r="U83" s="93">
        <v>157.834</v>
      </c>
      <c r="V83" s="100">
        <v>22.9</v>
      </c>
      <c r="W83" s="92">
        <v>4.694</v>
      </c>
      <c r="X83" s="101">
        <v>3.016</v>
      </c>
      <c r="Y83" s="75">
        <v>7423.808</v>
      </c>
      <c r="Z83" s="99">
        <v>8.6999999999999993</v>
      </c>
      <c r="AA83" s="93">
        <v>155.898</v>
      </c>
      <c r="AB83" s="100">
        <v>10.18</v>
      </c>
      <c r="AC83" s="92"/>
      <c r="AD83" s="101"/>
      <c r="AE83" s="75">
        <v>76.665000000000006</v>
      </c>
      <c r="AF83" s="99">
        <v>0.6</v>
      </c>
    </row>
    <row r="84" spans="1:32" x14ac:dyDescent="0.3">
      <c r="A84" s="98" t="s">
        <v>179</v>
      </c>
      <c r="B84" s="99" t="s">
        <v>180</v>
      </c>
      <c r="C84" s="93" t="s">
        <v>553</v>
      </c>
      <c r="D84" s="100">
        <v>175</v>
      </c>
      <c r="E84" s="92">
        <v>0</v>
      </c>
      <c r="F84" s="75">
        <v>5</v>
      </c>
      <c r="G84" s="99">
        <v>0</v>
      </c>
      <c r="H84" s="93">
        <v>1036.8340000000001</v>
      </c>
      <c r="I84" s="100">
        <v>0</v>
      </c>
      <c r="J84" s="92">
        <v>29.623999999999999</v>
      </c>
      <c r="K84" s="101">
        <v>0</v>
      </c>
      <c r="L84" s="98"/>
      <c r="M84" s="98"/>
      <c r="N84" s="98"/>
      <c r="O84" s="98"/>
      <c r="P84" s="98"/>
      <c r="Q84" s="98"/>
      <c r="R84" s="98"/>
      <c r="S84" s="98"/>
      <c r="T84" s="99">
        <v>168783</v>
      </c>
      <c r="U84" s="93">
        <v>304.12799999999999</v>
      </c>
      <c r="V84" s="100">
        <v>31.4</v>
      </c>
      <c r="W84" s="92">
        <v>9.5510000000000002</v>
      </c>
      <c r="X84" s="101">
        <v>5.4930000000000003</v>
      </c>
      <c r="Y84" s="75"/>
      <c r="Z84" s="99"/>
      <c r="AA84" s="93">
        <v>310.49599999999998</v>
      </c>
      <c r="AB84" s="100">
        <v>21.52</v>
      </c>
      <c r="AC84" s="92"/>
      <c r="AD84" s="101"/>
      <c r="AE84" s="75"/>
      <c r="AF84" s="99"/>
    </row>
    <row r="85" spans="1:32" x14ac:dyDescent="0.3">
      <c r="A85" s="98" t="s">
        <v>181</v>
      </c>
      <c r="B85" s="99" t="s">
        <v>182</v>
      </c>
      <c r="C85" s="93" t="s">
        <v>553</v>
      </c>
      <c r="D85" s="100">
        <v>153</v>
      </c>
      <c r="E85" s="92">
        <v>0</v>
      </c>
      <c r="F85" s="75">
        <v>12</v>
      </c>
      <c r="G85" s="99">
        <v>0</v>
      </c>
      <c r="H85" s="93">
        <v>194.518</v>
      </c>
      <c r="I85" s="100">
        <v>0</v>
      </c>
      <c r="J85" s="92">
        <v>15.256</v>
      </c>
      <c r="K85" s="101">
        <v>0</v>
      </c>
      <c r="L85" s="98"/>
      <c r="M85" s="98"/>
      <c r="N85" s="98"/>
      <c r="O85" s="98"/>
      <c r="P85" s="98"/>
      <c r="Q85" s="98"/>
      <c r="R85" s="98"/>
      <c r="S85" s="98"/>
      <c r="T85" s="99">
        <v>786559</v>
      </c>
      <c r="U85" s="93">
        <v>3.952</v>
      </c>
      <c r="V85" s="100">
        <v>26.3</v>
      </c>
      <c r="W85" s="92">
        <v>5.3049999999999997</v>
      </c>
      <c r="X85" s="101">
        <v>2.8370000000000002</v>
      </c>
      <c r="Y85" s="75">
        <v>7435.0469999999996</v>
      </c>
      <c r="Z85" s="99"/>
      <c r="AA85" s="93">
        <v>373.15899999999999</v>
      </c>
      <c r="AB85" s="100">
        <v>11.62</v>
      </c>
      <c r="AC85" s="92"/>
      <c r="AD85" s="101"/>
      <c r="AE85" s="75">
        <v>77.159000000000006</v>
      </c>
      <c r="AF85" s="99">
        <v>1.6</v>
      </c>
    </row>
    <row r="86" spans="1:32" x14ac:dyDescent="0.3">
      <c r="A86" s="98" t="s">
        <v>183</v>
      </c>
      <c r="B86" s="99" t="s">
        <v>184</v>
      </c>
      <c r="C86" s="93" t="s">
        <v>553</v>
      </c>
      <c r="D86" s="100">
        <v>5362</v>
      </c>
      <c r="E86" s="92">
        <v>160</v>
      </c>
      <c r="F86" s="75">
        <v>217</v>
      </c>
      <c r="G86" s="99">
        <v>5</v>
      </c>
      <c r="H86" s="93">
        <v>541.36400000000003</v>
      </c>
      <c r="I86" s="100">
        <v>16.154</v>
      </c>
      <c r="J86" s="92">
        <v>21.908999999999999</v>
      </c>
      <c r="K86" s="101">
        <v>0.505</v>
      </c>
      <c r="L86" s="98"/>
      <c r="M86" s="98"/>
      <c r="N86" s="98"/>
      <c r="O86" s="98"/>
      <c r="P86" s="98"/>
      <c r="Q86" s="98"/>
      <c r="R86" s="98"/>
      <c r="S86" s="98"/>
      <c r="T86" s="99">
        <v>9904608</v>
      </c>
      <c r="U86" s="93">
        <v>82.805000000000007</v>
      </c>
      <c r="V86" s="100">
        <v>24.9</v>
      </c>
      <c r="W86" s="92">
        <v>4.6520000000000001</v>
      </c>
      <c r="X86" s="101">
        <v>2.883</v>
      </c>
      <c r="Y86" s="75">
        <v>4541.7950000000001</v>
      </c>
      <c r="Z86" s="99">
        <v>16</v>
      </c>
      <c r="AA86" s="93">
        <v>240.208</v>
      </c>
      <c r="AB86" s="100">
        <v>7.21</v>
      </c>
      <c r="AC86" s="92">
        <v>2</v>
      </c>
      <c r="AD86" s="101"/>
      <c r="AE86" s="75">
        <v>84.168999999999997</v>
      </c>
      <c r="AF86" s="99">
        <v>0.7</v>
      </c>
    </row>
    <row r="87" spans="1:32" x14ac:dyDescent="0.3">
      <c r="A87" s="98" t="s">
        <v>185</v>
      </c>
      <c r="B87" s="99" t="s">
        <v>186</v>
      </c>
      <c r="C87" s="93" t="s">
        <v>553</v>
      </c>
      <c r="D87" s="100">
        <v>2246</v>
      </c>
      <c r="E87" s="92">
        <v>0</v>
      </c>
      <c r="F87" s="75">
        <v>103</v>
      </c>
      <c r="G87" s="99">
        <v>0</v>
      </c>
      <c r="H87" s="93">
        <v>547.10199999999998</v>
      </c>
      <c r="I87" s="100">
        <v>0</v>
      </c>
      <c r="J87" s="92">
        <v>25.09</v>
      </c>
      <c r="K87" s="101">
        <v>0</v>
      </c>
      <c r="L87" s="98"/>
      <c r="M87" s="98"/>
      <c r="N87" s="98"/>
      <c r="O87" s="98"/>
      <c r="P87" s="98"/>
      <c r="Q87" s="98"/>
      <c r="R87" s="98"/>
      <c r="S87" s="98"/>
      <c r="T87" s="99">
        <v>4105268</v>
      </c>
      <c r="U87" s="93">
        <v>73.725999999999999</v>
      </c>
      <c r="V87" s="100">
        <v>44</v>
      </c>
      <c r="W87" s="92">
        <v>19.724</v>
      </c>
      <c r="X87" s="101">
        <v>13.053000000000001</v>
      </c>
      <c r="Y87" s="75">
        <v>22669.796999999999</v>
      </c>
      <c r="Z87" s="99">
        <v>0.7</v>
      </c>
      <c r="AA87" s="93">
        <v>253.78200000000001</v>
      </c>
      <c r="AB87" s="100">
        <v>5.59</v>
      </c>
      <c r="AC87" s="92">
        <v>34.299999999999997</v>
      </c>
      <c r="AD87" s="101">
        <v>39.9</v>
      </c>
      <c r="AE87" s="75"/>
      <c r="AF87" s="99">
        <v>5.54</v>
      </c>
    </row>
    <row r="88" spans="1:32" x14ac:dyDescent="0.3">
      <c r="A88" s="98" t="s">
        <v>187</v>
      </c>
      <c r="B88" s="99" t="s">
        <v>188</v>
      </c>
      <c r="C88" s="93" t="s">
        <v>553</v>
      </c>
      <c r="D88" s="100">
        <v>2226</v>
      </c>
      <c r="E88" s="92">
        <v>102</v>
      </c>
      <c r="F88" s="75">
        <v>45</v>
      </c>
      <c r="G88" s="99">
        <v>1</v>
      </c>
      <c r="H88" s="93">
        <v>195.22</v>
      </c>
      <c r="I88" s="100">
        <v>8.9450000000000003</v>
      </c>
      <c r="J88" s="92">
        <v>3.9460000000000002</v>
      </c>
      <c r="K88" s="101">
        <v>8.7999999999999995E-2</v>
      </c>
      <c r="L88" s="98"/>
      <c r="M88" s="98"/>
      <c r="N88" s="98"/>
      <c r="O88" s="98"/>
      <c r="P88" s="98"/>
      <c r="Q88" s="98"/>
      <c r="R88" s="98"/>
      <c r="S88" s="98"/>
      <c r="T88" s="99">
        <v>11402533</v>
      </c>
      <c r="U88" s="93">
        <v>398.44799999999998</v>
      </c>
      <c r="V88" s="100">
        <v>24.3</v>
      </c>
      <c r="W88" s="92">
        <v>4.8</v>
      </c>
      <c r="X88" s="101">
        <v>2.9540000000000002</v>
      </c>
      <c r="Y88" s="75">
        <v>1653.173</v>
      </c>
      <c r="Z88" s="99">
        <v>23.5</v>
      </c>
      <c r="AA88" s="93">
        <v>430.548</v>
      </c>
      <c r="AB88" s="100">
        <v>6.65</v>
      </c>
      <c r="AC88" s="92">
        <v>2.9</v>
      </c>
      <c r="AD88" s="101">
        <v>23.1</v>
      </c>
      <c r="AE88" s="75">
        <v>22.863</v>
      </c>
      <c r="AF88" s="99">
        <v>0.7</v>
      </c>
    </row>
    <row r="89" spans="1:32" x14ac:dyDescent="0.3">
      <c r="A89" s="98" t="s">
        <v>189</v>
      </c>
      <c r="B89" s="99" t="s">
        <v>190</v>
      </c>
      <c r="C89" s="93" t="s">
        <v>553</v>
      </c>
      <c r="D89" s="100">
        <v>3921</v>
      </c>
      <c r="E89" s="92">
        <v>45</v>
      </c>
      <c r="F89" s="75">
        <v>532</v>
      </c>
      <c r="G89" s="99">
        <v>6</v>
      </c>
      <c r="H89" s="93">
        <v>405.88600000000002</v>
      </c>
      <c r="I89" s="100">
        <v>4.6580000000000004</v>
      </c>
      <c r="J89" s="92">
        <v>55.07</v>
      </c>
      <c r="K89" s="101">
        <v>0.621</v>
      </c>
      <c r="L89" s="98"/>
      <c r="M89" s="98"/>
      <c r="N89" s="98"/>
      <c r="O89" s="98"/>
      <c r="P89" s="98"/>
      <c r="Q89" s="98"/>
      <c r="R89" s="98"/>
      <c r="S89" s="98"/>
      <c r="T89" s="99">
        <v>9660350</v>
      </c>
      <c r="U89" s="93">
        <v>108.04300000000001</v>
      </c>
      <c r="V89" s="100">
        <v>43.4</v>
      </c>
      <c r="W89" s="92">
        <v>18.577000000000002</v>
      </c>
      <c r="X89" s="101">
        <v>11.976000000000001</v>
      </c>
      <c r="Y89" s="75">
        <v>26777.561000000002</v>
      </c>
      <c r="Z89" s="99">
        <v>0.5</v>
      </c>
      <c r="AA89" s="93">
        <v>278.29599999999999</v>
      </c>
      <c r="AB89" s="100">
        <v>7.55</v>
      </c>
      <c r="AC89" s="92">
        <v>26.8</v>
      </c>
      <c r="AD89" s="101">
        <v>34.799999999999997</v>
      </c>
      <c r="AE89" s="75"/>
      <c r="AF89" s="99">
        <v>7.02</v>
      </c>
    </row>
    <row r="90" spans="1:32" x14ac:dyDescent="0.3">
      <c r="A90" s="98" t="s">
        <v>191</v>
      </c>
      <c r="B90" s="99" t="s">
        <v>192</v>
      </c>
      <c r="C90" s="93" t="s">
        <v>553</v>
      </c>
      <c r="D90" s="100">
        <v>26940</v>
      </c>
      <c r="E90" s="92">
        <v>467</v>
      </c>
      <c r="F90" s="75">
        <v>1641</v>
      </c>
      <c r="G90" s="99">
        <v>28</v>
      </c>
      <c r="H90" s="93">
        <v>98.492000000000004</v>
      </c>
      <c r="I90" s="100">
        <v>1.7070000000000001</v>
      </c>
      <c r="J90" s="92">
        <v>5.9989999999999997</v>
      </c>
      <c r="K90" s="101">
        <v>0.10199999999999999</v>
      </c>
      <c r="L90" s="98"/>
      <c r="M90" s="98"/>
      <c r="N90" s="98"/>
      <c r="O90" s="98"/>
      <c r="P90" s="98"/>
      <c r="Q90" s="98"/>
      <c r="R90" s="98"/>
      <c r="S90" s="98"/>
      <c r="T90" s="99">
        <v>273523621</v>
      </c>
      <c r="U90" s="93">
        <v>145.72499999999999</v>
      </c>
      <c r="V90" s="100">
        <v>29.3</v>
      </c>
      <c r="W90" s="92">
        <v>5.319</v>
      </c>
      <c r="X90" s="101">
        <v>3.0529999999999999</v>
      </c>
      <c r="Y90" s="75">
        <v>11188.744000000001</v>
      </c>
      <c r="Z90" s="99">
        <v>5.7</v>
      </c>
      <c r="AA90" s="93">
        <v>342.86399999999998</v>
      </c>
      <c r="AB90" s="100">
        <v>6.32</v>
      </c>
      <c r="AC90" s="92">
        <v>2.8</v>
      </c>
      <c r="AD90" s="101">
        <v>76.099999999999994</v>
      </c>
      <c r="AE90" s="75">
        <v>64.203999999999994</v>
      </c>
      <c r="AF90" s="99">
        <v>1.04</v>
      </c>
    </row>
    <row r="91" spans="1:32" x14ac:dyDescent="0.3">
      <c r="A91" s="98" t="s">
        <v>193</v>
      </c>
      <c r="B91" s="99" t="s">
        <v>194</v>
      </c>
      <c r="C91" s="93" t="s">
        <v>553</v>
      </c>
      <c r="D91" s="100">
        <v>336</v>
      </c>
      <c r="E91" s="92">
        <v>0</v>
      </c>
      <c r="F91" s="75">
        <v>24</v>
      </c>
      <c r="G91" s="99">
        <v>0</v>
      </c>
      <c r="H91" s="93">
        <v>3951.4540000000002</v>
      </c>
      <c r="I91" s="100">
        <v>0</v>
      </c>
      <c r="J91" s="92">
        <v>282.24700000000001</v>
      </c>
      <c r="K91" s="101">
        <v>0</v>
      </c>
      <c r="L91" s="98"/>
      <c r="M91" s="98"/>
      <c r="N91" s="98"/>
      <c r="O91" s="98"/>
      <c r="P91" s="98"/>
      <c r="Q91" s="98"/>
      <c r="R91" s="98"/>
      <c r="S91" s="98"/>
      <c r="T91" s="99">
        <v>85032</v>
      </c>
      <c r="U91" s="93">
        <v>147.87200000000001</v>
      </c>
      <c r="V91" s="100"/>
      <c r="W91" s="92"/>
      <c r="X91" s="101"/>
      <c r="Y91" s="75"/>
      <c r="Z91" s="99"/>
      <c r="AA91" s="93"/>
      <c r="AB91" s="100"/>
      <c r="AC91" s="92"/>
      <c r="AD91" s="101"/>
      <c r="AE91" s="75"/>
      <c r="AF91" s="99"/>
    </row>
    <row r="92" spans="1:32" x14ac:dyDescent="0.3">
      <c r="A92" s="98" t="s">
        <v>195</v>
      </c>
      <c r="B92" s="99" t="s">
        <v>196</v>
      </c>
      <c r="C92" s="93" t="s">
        <v>553</v>
      </c>
      <c r="D92" s="100">
        <v>198706</v>
      </c>
      <c r="E92" s="92">
        <v>8171</v>
      </c>
      <c r="F92" s="75">
        <v>5598</v>
      </c>
      <c r="G92" s="99">
        <v>204</v>
      </c>
      <c r="H92" s="93">
        <v>143.989</v>
      </c>
      <c r="I92" s="100">
        <v>5.9210000000000003</v>
      </c>
      <c r="J92" s="92">
        <v>4.0570000000000004</v>
      </c>
      <c r="K92" s="101">
        <v>0.14799999999999999</v>
      </c>
      <c r="L92" s="98"/>
      <c r="M92" s="98"/>
      <c r="N92" s="98"/>
      <c r="O92" s="98"/>
      <c r="P92" s="98"/>
      <c r="Q92" s="98"/>
      <c r="R92" s="98"/>
      <c r="S92" s="98"/>
      <c r="T92" s="99">
        <v>1380004385</v>
      </c>
      <c r="U92" s="93">
        <v>450.41899999999998</v>
      </c>
      <c r="V92" s="100">
        <v>28.2</v>
      </c>
      <c r="W92" s="92">
        <v>5.9889999999999999</v>
      </c>
      <c r="X92" s="101">
        <v>3.4140000000000001</v>
      </c>
      <c r="Y92" s="75">
        <v>6426.674</v>
      </c>
      <c r="Z92" s="99">
        <v>21.2</v>
      </c>
      <c r="AA92" s="93">
        <v>282.27999999999997</v>
      </c>
      <c r="AB92" s="100">
        <v>10.39</v>
      </c>
      <c r="AC92" s="92">
        <v>1.9</v>
      </c>
      <c r="AD92" s="101">
        <v>20.6</v>
      </c>
      <c r="AE92" s="75">
        <v>59.55</v>
      </c>
      <c r="AF92" s="99">
        <v>0.53</v>
      </c>
    </row>
    <row r="93" spans="1:32" x14ac:dyDescent="0.3">
      <c r="A93" s="98" t="s">
        <v>197</v>
      </c>
      <c r="B93" s="99" t="s">
        <v>198</v>
      </c>
      <c r="C93" s="93" t="s">
        <v>553</v>
      </c>
      <c r="D93" s="100">
        <v>25062</v>
      </c>
      <c r="E93" s="92">
        <v>72</v>
      </c>
      <c r="F93" s="75">
        <v>1650</v>
      </c>
      <c r="G93" s="99">
        <v>0</v>
      </c>
      <c r="H93" s="93">
        <v>5075.5439999999999</v>
      </c>
      <c r="I93" s="100">
        <v>14.581</v>
      </c>
      <c r="J93" s="92">
        <v>334.15699999999998</v>
      </c>
      <c r="K93" s="101">
        <v>0</v>
      </c>
      <c r="L93" s="98"/>
      <c r="M93" s="98"/>
      <c r="N93" s="98"/>
      <c r="O93" s="98"/>
      <c r="P93" s="98"/>
      <c r="Q93" s="98"/>
      <c r="R93" s="98"/>
      <c r="S93" s="98"/>
      <c r="T93" s="99">
        <v>4937796</v>
      </c>
      <c r="U93" s="93">
        <v>69.873999999999995</v>
      </c>
      <c r="V93" s="100">
        <v>38.700000000000003</v>
      </c>
      <c r="W93" s="92">
        <v>13.928000000000001</v>
      </c>
      <c r="X93" s="101">
        <v>8.6780000000000008</v>
      </c>
      <c r="Y93" s="75">
        <v>67335.293000000005</v>
      </c>
      <c r="Z93" s="99">
        <v>0.2</v>
      </c>
      <c r="AA93" s="93">
        <v>126.459</v>
      </c>
      <c r="AB93" s="100">
        <v>3.28</v>
      </c>
      <c r="AC93" s="92">
        <v>23</v>
      </c>
      <c r="AD93" s="101">
        <v>25.7</v>
      </c>
      <c r="AE93" s="75"/>
      <c r="AF93" s="99">
        <v>2.96</v>
      </c>
    </row>
    <row r="94" spans="1:32" x14ac:dyDescent="0.3">
      <c r="A94" s="98" t="s">
        <v>199</v>
      </c>
      <c r="B94" s="99" t="s">
        <v>200</v>
      </c>
      <c r="C94" s="93" t="s">
        <v>553</v>
      </c>
      <c r="D94" s="100">
        <v>154445</v>
      </c>
      <c r="E94" s="92">
        <v>2979</v>
      </c>
      <c r="F94" s="75">
        <v>7878</v>
      </c>
      <c r="G94" s="99">
        <v>81</v>
      </c>
      <c r="H94" s="93">
        <v>1838.7850000000001</v>
      </c>
      <c r="I94" s="100">
        <v>35.466999999999999</v>
      </c>
      <c r="J94" s="92">
        <v>93.793999999999997</v>
      </c>
      <c r="K94" s="101">
        <v>0.96399999999999997</v>
      </c>
      <c r="L94" s="98"/>
      <c r="M94" s="98"/>
      <c r="N94" s="98"/>
      <c r="O94" s="98"/>
      <c r="P94" s="98"/>
      <c r="Q94" s="98"/>
      <c r="R94" s="98"/>
      <c r="S94" s="98"/>
      <c r="T94" s="99">
        <v>83992953</v>
      </c>
      <c r="U94" s="93">
        <v>49.831000000000003</v>
      </c>
      <c r="V94" s="100">
        <v>32.4</v>
      </c>
      <c r="W94" s="92">
        <v>5.44</v>
      </c>
      <c r="X94" s="101">
        <v>3.1819999999999999</v>
      </c>
      <c r="Y94" s="75">
        <v>19082.62</v>
      </c>
      <c r="Z94" s="99">
        <v>0.2</v>
      </c>
      <c r="AA94" s="93">
        <v>270.30799999999999</v>
      </c>
      <c r="AB94" s="100">
        <v>9.59</v>
      </c>
      <c r="AC94" s="92">
        <v>0.8</v>
      </c>
      <c r="AD94" s="101">
        <v>21.1</v>
      </c>
      <c r="AE94" s="75"/>
      <c r="AF94" s="99">
        <v>1.5</v>
      </c>
    </row>
    <row r="95" spans="1:32" x14ac:dyDescent="0.3">
      <c r="A95" s="98" t="s">
        <v>201</v>
      </c>
      <c r="B95" s="99" t="s">
        <v>202</v>
      </c>
      <c r="C95" s="93" t="s">
        <v>553</v>
      </c>
      <c r="D95" s="100">
        <v>6868</v>
      </c>
      <c r="E95" s="92">
        <v>429</v>
      </c>
      <c r="F95" s="75">
        <v>215</v>
      </c>
      <c r="G95" s="99">
        <v>10</v>
      </c>
      <c r="H95" s="93">
        <v>170.75</v>
      </c>
      <c r="I95" s="100">
        <v>10.666</v>
      </c>
      <c r="J95" s="92">
        <v>5.3449999999999998</v>
      </c>
      <c r="K95" s="101">
        <v>0.249</v>
      </c>
      <c r="L95" s="98"/>
      <c r="M95" s="98"/>
      <c r="N95" s="98"/>
      <c r="O95" s="98"/>
      <c r="P95" s="98"/>
      <c r="Q95" s="98"/>
      <c r="R95" s="98"/>
      <c r="S95" s="98"/>
      <c r="T95" s="99">
        <v>40222503</v>
      </c>
      <c r="U95" s="93">
        <v>88.125</v>
      </c>
      <c r="V95" s="100">
        <v>20</v>
      </c>
      <c r="W95" s="92">
        <v>3.1859999999999999</v>
      </c>
      <c r="X95" s="101">
        <v>1.9570000000000001</v>
      </c>
      <c r="Y95" s="75">
        <v>15663.986000000001</v>
      </c>
      <c r="Z95" s="99">
        <v>2.5</v>
      </c>
      <c r="AA95" s="93">
        <v>218.61199999999999</v>
      </c>
      <c r="AB95" s="100">
        <v>8.83</v>
      </c>
      <c r="AC95" s="92"/>
      <c r="AD95" s="101"/>
      <c r="AE95" s="75">
        <v>94.575999999999993</v>
      </c>
      <c r="AF95" s="99">
        <v>1.4</v>
      </c>
    </row>
    <row r="96" spans="1:32" x14ac:dyDescent="0.3">
      <c r="A96" s="98" t="s">
        <v>203</v>
      </c>
      <c r="B96" s="99" t="s">
        <v>204</v>
      </c>
      <c r="C96" s="93" t="s">
        <v>553</v>
      </c>
      <c r="D96" s="100">
        <v>1806</v>
      </c>
      <c r="E96" s="92">
        <v>0</v>
      </c>
      <c r="F96" s="75">
        <v>10</v>
      </c>
      <c r="G96" s="99">
        <v>0</v>
      </c>
      <c r="H96" s="93">
        <v>5292.308</v>
      </c>
      <c r="I96" s="100">
        <v>0</v>
      </c>
      <c r="J96" s="92">
        <v>29.303999999999998</v>
      </c>
      <c r="K96" s="101">
        <v>0</v>
      </c>
      <c r="L96" s="98"/>
      <c r="M96" s="98"/>
      <c r="N96" s="98"/>
      <c r="O96" s="98"/>
      <c r="P96" s="98"/>
      <c r="Q96" s="98"/>
      <c r="R96" s="98"/>
      <c r="S96" s="98"/>
      <c r="T96" s="99">
        <v>341250</v>
      </c>
      <c r="U96" s="93">
        <v>3.4039999999999999</v>
      </c>
      <c r="V96" s="100">
        <v>37.299999999999997</v>
      </c>
      <c r="W96" s="92">
        <v>14.430999999999999</v>
      </c>
      <c r="X96" s="101">
        <v>9.2070000000000007</v>
      </c>
      <c r="Y96" s="75">
        <v>46482.957999999999</v>
      </c>
      <c r="Z96" s="99">
        <v>0.2</v>
      </c>
      <c r="AA96" s="93">
        <v>117.992</v>
      </c>
      <c r="AB96" s="100">
        <v>5.31</v>
      </c>
      <c r="AC96" s="92">
        <v>14.3</v>
      </c>
      <c r="AD96" s="101">
        <v>15.2</v>
      </c>
      <c r="AE96" s="75"/>
      <c r="AF96" s="99">
        <v>2.91</v>
      </c>
    </row>
    <row r="97" spans="1:32" x14ac:dyDescent="0.3">
      <c r="A97" s="98" t="s">
        <v>205</v>
      </c>
      <c r="B97" s="99" t="s">
        <v>206</v>
      </c>
      <c r="C97" s="93" t="s">
        <v>553</v>
      </c>
      <c r="D97" s="100">
        <v>17219</v>
      </c>
      <c r="E97" s="92">
        <v>148</v>
      </c>
      <c r="F97" s="75">
        <v>287</v>
      </c>
      <c r="G97" s="99">
        <v>2</v>
      </c>
      <c r="H97" s="93">
        <v>1989.3610000000001</v>
      </c>
      <c r="I97" s="100">
        <v>17.099</v>
      </c>
      <c r="J97" s="92">
        <v>33.158000000000001</v>
      </c>
      <c r="K97" s="101">
        <v>0.23100000000000001</v>
      </c>
      <c r="L97" s="98"/>
      <c r="M97" s="98"/>
      <c r="N97" s="98"/>
      <c r="O97" s="98"/>
      <c r="P97" s="98"/>
      <c r="Q97" s="98"/>
      <c r="R97" s="98"/>
      <c r="S97" s="98"/>
      <c r="T97" s="99">
        <v>8655541</v>
      </c>
      <c r="U97" s="93">
        <v>402.60599999999999</v>
      </c>
      <c r="V97" s="100">
        <v>30.6</v>
      </c>
      <c r="W97" s="92">
        <v>11.733000000000001</v>
      </c>
      <c r="X97" s="101">
        <v>7.359</v>
      </c>
      <c r="Y97" s="75">
        <v>33132.32</v>
      </c>
      <c r="Z97" s="99">
        <v>0.5</v>
      </c>
      <c r="AA97" s="93">
        <v>93.32</v>
      </c>
      <c r="AB97" s="100">
        <v>6.74</v>
      </c>
      <c r="AC97" s="92">
        <v>15.4</v>
      </c>
      <c r="AD97" s="101">
        <v>35.4</v>
      </c>
      <c r="AE97" s="75"/>
      <c r="AF97" s="99">
        <v>2.99</v>
      </c>
    </row>
    <row r="98" spans="1:32" x14ac:dyDescent="0.3">
      <c r="A98" s="98" t="s">
        <v>207</v>
      </c>
      <c r="B98" s="99" t="s">
        <v>208</v>
      </c>
      <c r="C98" s="93" t="s">
        <v>553</v>
      </c>
      <c r="D98" s="100">
        <v>233197</v>
      </c>
      <c r="E98" s="92">
        <v>178</v>
      </c>
      <c r="F98" s="75">
        <v>33475</v>
      </c>
      <c r="G98" s="99">
        <v>60</v>
      </c>
      <c r="H98" s="93">
        <v>3856.9290000000001</v>
      </c>
      <c r="I98" s="100">
        <v>2.944</v>
      </c>
      <c r="J98" s="92">
        <v>553.65499999999997</v>
      </c>
      <c r="K98" s="101">
        <v>0.99199999999999999</v>
      </c>
      <c r="L98" s="98"/>
      <c r="M98" s="98"/>
      <c r="N98" s="98"/>
      <c r="O98" s="98"/>
      <c r="P98" s="98"/>
      <c r="Q98" s="98"/>
      <c r="R98" s="98"/>
      <c r="S98" s="98"/>
      <c r="T98" s="99">
        <v>60461828</v>
      </c>
      <c r="U98" s="93">
        <v>205.85900000000001</v>
      </c>
      <c r="V98" s="100">
        <v>47.9</v>
      </c>
      <c r="W98" s="92">
        <v>23.021000000000001</v>
      </c>
      <c r="X98" s="101">
        <v>16.239999999999998</v>
      </c>
      <c r="Y98" s="75">
        <v>35220.084000000003</v>
      </c>
      <c r="Z98" s="99">
        <v>2</v>
      </c>
      <c r="AA98" s="93">
        <v>113.151</v>
      </c>
      <c r="AB98" s="100">
        <v>4.78</v>
      </c>
      <c r="AC98" s="92">
        <v>19.8</v>
      </c>
      <c r="AD98" s="101">
        <v>27.8</v>
      </c>
      <c r="AE98" s="75"/>
      <c r="AF98" s="99">
        <v>3.18</v>
      </c>
    </row>
    <row r="99" spans="1:32" x14ac:dyDescent="0.3">
      <c r="A99" s="98" t="s">
        <v>209</v>
      </c>
      <c r="B99" s="99" t="s">
        <v>210</v>
      </c>
      <c r="C99" s="93" t="s">
        <v>553</v>
      </c>
      <c r="D99" s="100">
        <v>588</v>
      </c>
      <c r="E99" s="92">
        <v>2</v>
      </c>
      <c r="F99" s="75">
        <v>9</v>
      </c>
      <c r="G99" s="99">
        <v>0</v>
      </c>
      <c r="H99" s="93">
        <v>198.571</v>
      </c>
      <c r="I99" s="100">
        <v>0.67500000000000004</v>
      </c>
      <c r="J99" s="92">
        <v>3.0390000000000001</v>
      </c>
      <c r="K99" s="101">
        <v>0</v>
      </c>
      <c r="L99" s="98"/>
      <c r="M99" s="98"/>
      <c r="N99" s="98"/>
      <c r="O99" s="98"/>
      <c r="P99" s="98"/>
      <c r="Q99" s="98"/>
      <c r="R99" s="98"/>
      <c r="S99" s="98"/>
      <c r="T99" s="99">
        <v>2961161</v>
      </c>
      <c r="U99" s="93">
        <v>266.87900000000002</v>
      </c>
      <c r="V99" s="100">
        <v>31.4</v>
      </c>
      <c r="W99" s="92">
        <v>9.6839999999999993</v>
      </c>
      <c r="X99" s="101">
        <v>6.39</v>
      </c>
      <c r="Y99" s="75">
        <v>8193.5709999999999</v>
      </c>
      <c r="Z99" s="99"/>
      <c r="AA99" s="93">
        <v>206.53700000000001</v>
      </c>
      <c r="AB99" s="100">
        <v>11.28</v>
      </c>
      <c r="AC99" s="92">
        <v>5.3</v>
      </c>
      <c r="AD99" s="101">
        <v>28.6</v>
      </c>
      <c r="AE99" s="75">
        <v>66.424999999999997</v>
      </c>
      <c r="AF99" s="99">
        <v>1.7</v>
      </c>
    </row>
    <row r="100" spans="1:32" x14ac:dyDescent="0.3">
      <c r="A100" s="98" t="s">
        <v>211</v>
      </c>
      <c r="B100" s="99" t="s">
        <v>212</v>
      </c>
      <c r="C100" s="93" t="s">
        <v>553</v>
      </c>
      <c r="D100" s="100">
        <v>308</v>
      </c>
      <c r="E100" s="92">
        <v>0</v>
      </c>
      <c r="F100" s="75">
        <v>29</v>
      </c>
      <c r="G100" s="99">
        <v>0</v>
      </c>
      <c r="H100" s="93">
        <v>3047.3020000000001</v>
      </c>
      <c r="I100" s="100">
        <v>0</v>
      </c>
      <c r="J100" s="92">
        <v>286.92099999999999</v>
      </c>
      <c r="K100" s="101">
        <v>0</v>
      </c>
      <c r="L100" s="98"/>
      <c r="M100" s="98"/>
      <c r="N100" s="98"/>
      <c r="O100" s="98"/>
      <c r="P100" s="98"/>
      <c r="Q100" s="98"/>
      <c r="R100" s="98"/>
      <c r="S100" s="98"/>
      <c r="T100" s="99">
        <v>101073</v>
      </c>
      <c r="U100" s="93"/>
      <c r="V100" s="100"/>
      <c r="W100" s="92"/>
      <c r="X100" s="101"/>
      <c r="Y100" s="75"/>
      <c r="Z100" s="99"/>
      <c r="AA100" s="93"/>
      <c r="AB100" s="100"/>
      <c r="AC100" s="92"/>
      <c r="AD100" s="101"/>
      <c r="AE100" s="75"/>
      <c r="AF100" s="99"/>
    </row>
    <row r="101" spans="1:32" x14ac:dyDescent="0.3">
      <c r="A101" s="98" t="s">
        <v>213</v>
      </c>
      <c r="B101" s="99" t="s">
        <v>214</v>
      </c>
      <c r="C101" s="93" t="s">
        <v>553</v>
      </c>
      <c r="D101" s="100">
        <v>746</v>
      </c>
      <c r="E101" s="92">
        <v>7</v>
      </c>
      <c r="F101" s="75">
        <v>9</v>
      </c>
      <c r="G101" s="99">
        <v>0</v>
      </c>
      <c r="H101" s="93">
        <v>73.114999999999995</v>
      </c>
      <c r="I101" s="100">
        <v>0.68600000000000005</v>
      </c>
      <c r="J101" s="92">
        <v>0.88200000000000001</v>
      </c>
      <c r="K101" s="101">
        <v>0</v>
      </c>
      <c r="L101" s="98"/>
      <c r="M101" s="98"/>
      <c r="N101" s="98"/>
      <c r="O101" s="98"/>
      <c r="P101" s="98"/>
      <c r="Q101" s="98"/>
      <c r="R101" s="98"/>
      <c r="S101" s="98"/>
      <c r="T101" s="99">
        <v>10203140</v>
      </c>
      <c r="U101" s="93">
        <v>109.285</v>
      </c>
      <c r="V101" s="100">
        <v>23.2</v>
      </c>
      <c r="W101" s="92">
        <v>3.81</v>
      </c>
      <c r="X101" s="101">
        <v>2.3610000000000002</v>
      </c>
      <c r="Y101" s="75">
        <v>8337.49</v>
      </c>
      <c r="Z101" s="99">
        <v>0.1</v>
      </c>
      <c r="AA101" s="93">
        <v>208.25700000000001</v>
      </c>
      <c r="AB101" s="100">
        <v>11.75</v>
      </c>
      <c r="AC101" s="92"/>
      <c r="AD101" s="101"/>
      <c r="AE101" s="75"/>
      <c r="AF101" s="99">
        <v>1.4</v>
      </c>
    </row>
    <row r="102" spans="1:32" x14ac:dyDescent="0.3">
      <c r="A102" s="98" t="s">
        <v>215</v>
      </c>
      <c r="B102" s="99" t="s">
        <v>216</v>
      </c>
      <c r="C102" s="93" t="s">
        <v>553</v>
      </c>
      <c r="D102" s="100">
        <v>16930</v>
      </c>
      <c r="E102" s="92">
        <v>46</v>
      </c>
      <c r="F102" s="75">
        <v>894</v>
      </c>
      <c r="G102" s="99">
        <v>2</v>
      </c>
      <c r="H102" s="93">
        <v>133.85900000000001</v>
      </c>
      <c r="I102" s="100">
        <v>0.36399999999999999</v>
      </c>
      <c r="J102" s="92">
        <v>7.069</v>
      </c>
      <c r="K102" s="101">
        <v>1.6E-2</v>
      </c>
      <c r="L102" s="98"/>
      <c r="M102" s="98"/>
      <c r="N102" s="98"/>
      <c r="O102" s="98"/>
      <c r="P102" s="98"/>
      <c r="Q102" s="98"/>
      <c r="R102" s="98"/>
      <c r="S102" s="98"/>
      <c r="T102" s="99">
        <v>126476458</v>
      </c>
      <c r="U102" s="93">
        <v>347.77800000000002</v>
      </c>
      <c r="V102" s="100">
        <v>48.2</v>
      </c>
      <c r="W102" s="92">
        <v>27.048999999999999</v>
      </c>
      <c r="X102" s="101">
        <v>18.492999999999999</v>
      </c>
      <c r="Y102" s="75">
        <v>39002.222999999998</v>
      </c>
      <c r="Z102" s="99"/>
      <c r="AA102" s="93">
        <v>79.37</v>
      </c>
      <c r="AB102" s="100">
        <v>5.72</v>
      </c>
      <c r="AC102" s="92">
        <v>11.2</v>
      </c>
      <c r="AD102" s="101">
        <v>33.700000000000003</v>
      </c>
      <c r="AE102" s="75"/>
      <c r="AF102" s="99">
        <v>13.05</v>
      </c>
    </row>
    <row r="103" spans="1:32" x14ac:dyDescent="0.3">
      <c r="A103" s="98" t="s">
        <v>217</v>
      </c>
      <c r="B103" s="99" t="s">
        <v>218</v>
      </c>
      <c r="C103" s="93" t="s">
        <v>553</v>
      </c>
      <c r="D103" s="100">
        <v>11571</v>
      </c>
      <c r="E103" s="92">
        <v>263</v>
      </c>
      <c r="F103" s="75">
        <v>41</v>
      </c>
      <c r="G103" s="99">
        <v>0</v>
      </c>
      <c r="H103" s="93">
        <v>616.24199999999996</v>
      </c>
      <c r="I103" s="100">
        <v>14.007</v>
      </c>
      <c r="J103" s="92">
        <v>2.1840000000000002</v>
      </c>
      <c r="K103" s="101">
        <v>0</v>
      </c>
      <c r="L103" s="98"/>
      <c r="M103" s="98"/>
      <c r="N103" s="98"/>
      <c r="O103" s="98"/>
      <c r="P103" s="98"/>
      <c r="Q103" s="98"/>
      <c r="R103" s="98"/>
      <c r="S103" s="98"/>
      <c r="T103" s="99">
        <v>18776707</v>
      </c>
      <c r="U103" s="93">
        <v>6.681</v>
      </c>
      <c r="V103" s="100">
        <v>30.6</v>
      </c>
      <c r="W103" s="92">
        <v>6.9909999999999997</v>
      </c>
      <c r="X103" s="101">
        <v>4.625</v>
      </c>
      <c r="Y103" s="75">
        <v>24055.588</v>
      </c>
      <c r="Z103" s="99">
        <v>0.1</v>
      </c>
      <c r="AA103" s="93">
        <v>466.79199999999997</v>
      </c>
      <c r="AB103" s="100">
        <v>7.11</v>
      </c>
      <c r="AC103" s="92">
        <v>7</v>
      </c>
      <c r="AD103" s="101">
        <v>43.1</v>
      </c>
      <c r="AE103" s="75">
        <v>98.998999999999995</v>
      </c>
      <c r="AF103" s="99">
        <v>6.7</v>
      </c>
    </row>
    <row r="104" spans="1:32" x14ac:dyDescent="0.3">
      <c r="A104" s="98" t="s">
        <v>219</v>
      </c>
      <c r="B104" s="99" t="s">
        <v>220</v>
      </c>
      <c r="C104" s="93" t="s">
        <v>553</v>
      </c>
      <c r="D104" s="100">
        <v>2021</v>
      </c>
      <c r="E104" s="92">
        <v>59</v>
      </c>
      <c r="F104" s="75">
        <v>69</v>
      </c>
      <c r="G104" s="99">
        <v>5</v>
      </c>
      <c r="H104" s="93">
        <v>37.585000000000001</v>
      </c>
      <c r="I104" s="100">
        <v>1.097</v>
      </c>
      <c r="J104" s="92">
        <v>1.2829999999999999</v>
      </c>
      <c r="K104" s="101">
        <v>9.2999999999999999E-2</v>
      </c>
      <c r="L104" s="98"/>
      <c r="M104" s="98"/>
      <c r="N104" s="98"/>
      <c r="O104" s="98"/>
      <c r="P104" s="98"/>
      <c r="Q104" s="98"/>
      <c r="R104" s="98"/>
      <c r="S104" s="98"/>
      <c r="T104" s="99">
        <v>53771300</v>
      </c>
      <c r="U104" s="93">
        <v>87.323999999999998</v>
      </c>
      <c r="V104" s="100">
        <v>20</v>
      </c>
      <c r="W104" s="92">
        <v>2.6859999999999999</v>
      </c>
      <c r="X104" s="101">
        <v>1.528</v>
      </c>
      <c r="Y104" s="75">
        <v>2993.0279999999998</v>
      </c>
      <c r="Z104" s="99">
        <v>36.799999999999997</v>
      </c>
      <c r="AA104" s="93">
        <v>218.637</v>
      </c>
      <c r="AB104" s="100">
        <v>2.92</v>
      </c>
      <c r="AC104" s="92">
        <v>1.2</v>
      </c>
      <c r="AD104" s="101">
        <v>20.399999999999999</v>
      </c>
      <c r="AE104" s="75">
        <v>24.651</v>
      </c>
      <c r="AF104" s="99">
        <v>1.4</v>
      </c>
    </row>
    <row r="105" spans="1:32" x14ac:dyDescent="0.3">
      <c r="A105" s="98" t="s">
        <v>221</v>
      </c>
      <c r="B105" s="99" t="s">
        <v>222</v>
      </c>
      <c r="C105" s="93" t="s">
        <v>553</v>
      </c>
      <c r="D105" s="100">
        <v>1845</v>
      </c>
      <c r="E105" s="92">
        <v>28</v>
      </c>
      <c r="F105" s="75">
        <v>17</v>
      </c>
      <c r="G105" s="99">
        <v>1</v>
      </c>
      <c r="H105" s="93">
        <v>282.79399999999998</v>
      </c>
      <c r="I105" s="100">
        <v>4.2919999999999998</v>
      </c>
      <c r="J105" s="92">
        <v>2.6059999999999999</v>
      </c>
      <c r="K105" s="101">
        <v>0.153</v>
      </c>
      <c r="L105" s="98"/>
      <c r="M105" s="98"/>
      <c r="N105" s="98"/>
      <c r="O105" s="98"/>
      <c r="P105" s="98"/>
      <c r="Q105" s="98"/>
      <c r="R105" s="98"/>
      <c r="S105" s="98"/>
      <c r="T105" s="99">
        <v>6524191</v>
      </c>
      <c r="U105" s="93">
        <v>32.332999999999998</v>
      </c>
      <c r="V105" s="100">
        <v>26.3</v>
      </c>
      <c r="W105" s="92">
        <v>4.4889999999999999</v>
      </c>
      <c r="X105" s="101">
        <v>2.8820000000000001</v>
      </c>
      <c r="Y105" s="75">
        <v>3393.4740000000002</v>
      </c>
      <c r="Z105" s="99">
        <v>1.4</v>
      </c>
      <c r="AA105" s="93">
        <v>436.36200000000002</v>
      </c>
      <c r="AB105" s="100">
        <v>7.11</v>
      </c>
      <c r="AC105" s="92">
        <v>3.6</v>
      </c>
      <c r="AD105" s="101">
        <v>50.5</v>
      </c>
      <c r="AE105" s="75">
        <v>89.22</v>
      </c>
      <c r="AF105" s="99">
        <v>4.5</v>
      </c>
    </row>
    <row r="106" spans="1:32" x14ac:dyDescent="0.3">
      <c r="A106" s="98" t="s">
        <v>223</v>
      </c>
      <c r="B106" s="99" t="s">
        <v>224</v>
      </c>
      <c r="C106" s="93" t="s">
        <v>553</v>
      </c>
      <c r="D106" s="100">
        <v>125</v>
      </c>
      <c r="E106" s="92">
        <v>0</v>
      </c>
      <c r="F106" s="75">
        <v>0</v>
      </c>
      <c r="G106" s="99">
        <v>0</v>
      </c>
      <c r="H106" s="93">
        <v>7.4770000000000003</v>
      </c>
      <c r="I106" s="100">
        <v>0</v>
      </c>
      <c r="J106" s="92">
        <v>0</v>
      </c>
      <c r="K106" s="101">
        <v>0</v>
      </c>
      <c r="L106" s="98"/>
      <c r="M106" s="98"/>
      <c r="N106" s="98"/>
      <c r="O106" s="98"/>
      <c r="P106" s="98"/>
      <c r="Q106" s="98"/>
      <c r="R106" s="98"/>
      <c r="S106" s="98"/>
      <c r="T106" s="99">
        <v>16718971</v>
      </c>
      <c r="U106" s="93">
        <v>90.671999999999997</v>
      </c>
      <c r="V106" s="100">
        <v>25.6</v>
      </c>
      <c r="W106" s="92">
        <v>4.4119999999999999</v>
      </c>
      <c r="X106" s="101">
        <v>2.3849999999999998</v>
      </c>
      <c r="Y106" s="75">
        <v>3645.07</v>
      </c>
      <c r="Z106" s="99"/>
      <c r="AA106" s="93">
        <v>270.892</v>
      </c>
      <c r="AB106" s="100">
        <v>4</v>
      </c>
      <c r="AC106" s="92">
        <v>2</v>
      </c>
      <c r="AD106" s="101">
        <v>33.700000000000003</v>
      </c>
      <c r="AE106" s="75">
        <v>66.228999999999999</v>
      </c>
      <c r="AF106" s="99">
        <v>0.8</v>
      </c>
    </row>
    <row r="107" spans="1:32" x14ac:dyDescent="0.3">
      <c r="A107" s="98" t="s">
        <v>225</v>
      </c>
      <c r="B107" s="99" t="s">
        <v>226</v>
      </c>
      <c r="C107" s="93" t="s">
        <v>553</v>
      </c>
      <c r="D107" s="100">
        <v>15</v>
      </c>
      <c r="E107" s="92">
        <v>0</v>
      </c>
      <c r="F107" s="75">
        <v>0</v>
      </c>
      <c r="G107" s="99">
        <v>0</v>
      </c>
      <c r="H107" s="93">
        <v>281.99700000000001</v>
      </c>
      <c r="I107" s="100">
        <v>0</v>
      </c>
      <c r="J107" s="92">
        <v>0</v>
      </c>
      <c r="K107" s="101">
        <v>0</v>
      </c>
      <c r="L107" s="98"/>
      <c r="M107" s="98"/>
      <c r="N107" s="98"/>
      <c r="O107" s="98"/>
      <c r="P107" s="98"/>
      <c r="Q107" s="98"/>
      <c r="R107" s="98"/>
      <c r="S107" s="98"/>
      <c r="T107" s="99">
        <v>53192</v>
      </c>
      <c r="U107" s="93">
        <v>212.86500000000001</v>
      </c>
      <c r="V107" s="100"/>
      <c r="W107" s="92"/>
      <c r="X107" s="101"/>
      <c r="Y107" s="75">
        <v>24654.384999999998</v>
      </c>
      <c r="Z107" s="99"/>
      <c r="AA107" s="93"/>
      <c r="AB107" s="100">
        <v>12.84</v>
      </c>
      <c r="AC107" s="92"/>
      <c r="AD107" s="101"/>
      <c r="AE107" s="75"/>
      <c r="AF107" s="99">
        <v>2.2999999999999998</v>
      </c>
    </row>
    <row r="108" spans="1:32" x14ac:dyDescent="0.3">
      <c r="A108" s="98" t="s">
        <v>227</v>
      </c>
      <c r="B108" s="99" t="s">
        <v>228</v>
      </c>
      <c r="C108" s="93" t="s">
        <v>553</v>
      </c>
      <c r="D108" s="100">
        <v>11541</v>
      </c>
      <c r="E108" s="92">
        <v>38</v>
      </c>
      <c r="F108" s="75">
        <v>272</v>
      </c>
      <c r="G108" s="99">
        <v>1</v>
      </c>
      <c r="H108" s="93">
        <v>225.10599999999999</v>
      </c>
      <c r="I108" s="100">
        <v>0.74099999999999999</v>
      </c>
      <c r="J108" s="92">
        <v>5.3049999999999997</v>
      </c>
      <c r="K108" s="101">
        <v>0.02</v>
      </c>
      <c r="L108" s="98"/>
      <c r="M108" s="98"/>
      <c r="N108" s="98"/>
      <c r="O108" s="98"/>
      <c r="P108" s="98"/>
      <c r="Q108" s="98"/>
      <c r="R108" s="98"/>
      <c r="S108" s="98"/>
      <c r="T108" s="99">
        <v>51269183</v>
      </c>
      <c r="U108" s="93">
        <v>527.96699999999998</v>
      </c>
      <c r="V108" s="100">
        <v>43.4</v>
      </c>
      <c r="W108" s="92">
        <v>13.914</v>
      </c>
      <c r="X108" s="101">
        <v>8.6219999999999999</v>
      </c>
      <c r="Y108" s="75">
        <v>35938.374000000003</v>
      </c>
      <c r="Z108" s="99">
        <v>0.2</v>
      </c>
      <c r="AA108" s="93">
        <v>85.998000000000005</v>
      </c>
      <c r="AB108" s="100">
        <v>6.8</v>
      </c>
      <c r="AC108" s="92">
        <v>6.2</v>
      </c>
      <c r="AD108" s="101">
        <v>40.9</v>
      </c>
      <c r="AE108" s="75"/>
      <c r="AF108" s="99">
        <v>12.27</v>
      </c>
    </row>
    <row r="109" spans="1:32" x14ac:dyDescent="0.3">
      <c r="A109" s="98" t="s">
        <v>229</v>
      </c>
      <c r="B109" s="99" t="s">
        <v>230</v>
      </c>
      <c r="C109" s="93" t="s">
        <v>553</v>
      </c>
      <c r="D109" s="100">
        <v>27762</v>
      </c>
      <c r="E109" s="92">
        <v>719</v>
      </c>
      <c r="F109" s="75">
        <v>220</v>
      </c>
      <c r="G109" s="99">
        <v>8</v>
      </c>
      <c r="H109" s="93">
        <v>6500.7820000000002</v>
      </c>
      <c r="I109" s="100">
        <v>168.36199999999999</v>
      </c>
      <c r="J109" s="92">
        <v>51.515000000000001</v>
      </c>
      <c r="K109" s="101">
        <v>1.873</v>
      </c>
      <c r="L109" s="98"/>
      <c r="M109" s="98"/>
      <c r="N109" s="98"/>
      <c r="O109" s="98"/>
      <c r="P109" s="98"/>
      <c r="Q109" s="98"/>
      <c r="R109" s="98"/>
      <c r="S109" s="98"/>
      <c r="T109" s="99">
        <v>4270563</v>
      </c>
      <c r="U109" s="93">
        <v>232.12799999999999</v>
      </c>
      <c r="V109" s="100">
        <v>33.700000000000003</v>
      </c>
      <c r="W109" s="92">
        <v>2.3450000000000002</v>
      </c>
      <c r="X109" s="101">
        <v>1.1140000000000001</v>
      </c>
      <c r="Y109" s="75">
        <v>65530.536999999997</v>
      </c>
      <c r="Z109" s="99"/>
      <c r="AA109" s="93">
        <v>132.23500000000001</v>
      </c>
      <c r="AB109" s="100">
        <v>15.84</v>
      </c>
      <c r="AC109" s="92">
        <v>2.7</v>
      </c>
      <c r="AD109" s="101">
        <v>37</v>
      </c>
      <c r="AE109" s="75"/>
      <c r="AF109" s="99">
        <v>2</v>
      </c>
    </row>
    <row r="110" spans="1:32" x14ac:dyDescent="0.3">
      <c r="A110" s="98" t="s">
        <v>231</v>
      </c>
      <c r="B110" s="99" t="s">
        <v>232</v>
      </c>
      <c r="C110" s="93" t="s">
        <v>553</v>
      </c>
      <c r="D110" s="100">
        <v>19</v>
      </c>
      <c r="E110" s="92">
        <v>0</v>
      </c>
      <c r="F110" s="75">
        <v>0</v>
      </c>
      <c r="G110" s="99">
        <v>0</v>
      </c>
      <c r="H110" s="93">
        <v>2.6110000000000002</v>
      </c>
      <c r="I110" s="100">
        <v>0</v>
      </c>
      <c r="J110" s="92">
        <v>0</v>
      </c>
      <c r="K110" s="101">
        <v>0</v>
      </c>
      <c r="L110" s="98"/>
      <c r="M110" s="98"/>
      <c r="N110" s="98"/>
      <c r="O110" s="98"/>
      <c r="P110" s="98"/>
      <c r="Q110" s="98"/>
      <c r="R110" s="98"/>
      <c r="S110" s="98"/>
      <c r="T110" s="99">
        <v>7275556</v>
      </c>
      <c r="U110" s="93">
        <v>29.715</v>
      </c>
      <c r="V110" s="100">
        <v>24.4</v>
      </c>
      <c r="W110" s="92">
        <v>4.0289999999999999</v>
      </c>
      <c r="X110" s="101">
        <v>2.3220000000000001</v>
      </c>
      <c r="Y110" s="75">
        <v>6397.36</v>
      </c>
      <c r="Z110" s="99">
        <v>22.7</v>
      </c>
      <c r="AA110" s="93">
        <v>368.11099999999999</v>
      </c>
      <c r="AB110" s="100">
        <v>4</v>
      </c>
      <c r="AC110" s="92">
        <v>7.3</v>
      </c>
      <c r="AD110" s="101">
        <v>51.2</v>
      </c>
      <c r="AE110" s="75">
        <v>49.838999999999999</v>
      </c>
      <c r="AF110" s="99">
        <v>1.5</v>
      </c>
    </row>
    <row r="111" spans="1:32" x14ac:dyDescent="0.3">
      <c r="A111" s="98" t="s">
        <v>233</v>
      </c>
      <c r="B111" s="99" t="s">
        <v>234</v>
      </c>
      <c r="C111" s="93" t="s">
        <v>553</v>
      </c>
      <c r="D111" s="100">
        <v>1233</v>
      </c>
      <c r="E111" s="92">
        <v>13</v>
      </c>
      <c r="F111" s="75">
        <v>27</v>
      </c>
      <c r="G111" s="99">
        <v>0</v>
      </c>
      <c r="H111" s="93">
        <v>180.648</v>
      </c>
      <c r="I111" s="100">
        <v>1.905</v>
      </c>
      <c r="J111" s="92">
        <v>3.956</v>
      </c>
      <c r="K111" s="101">
        <v>0</v>
      </c>
      <c r="L111" s="98"/>
      <c r="M111" s="98"/>
      <c r="N111" s="98"/>
      <c r="O111" s="98"/>
      <c r="P111" s="98"/>
      <c r="Q111" s="98"/>
      <c r="R111" s="98"/>
      <c r="S111" s="98"/>
      <c r="T111" s="99">
        <v>6825442</v>
      </c>
      <c r="U111" s="93">
        <v>594.56100000000004</v>
      </c>
      <c r="V111" s="100">
        <v>31.1</v>
      </c>
      <c r="W111" s="92">
        <v>8.5139999999999993</v>
      </c>
      <c r="X111" s="101">
        <v>5.43</v>
      </c>
      <c r="Y111" s="75">
        <v>13367.565000000001</v>
      </c>
      <c r="Z111" s="99"/>
      <c r="AA111" s="93">
        <v>266.59100000000001</v>
      </c>
      <c r="AB111" s="100">
        <v>12.71</v>
      </c>
      <c r="AC111" s="92">
        <v>26.9</v>
      </c>
      <c r="AD111" s="101">
        <v>40.700000000000003</v>
      </c>
      <c r="AE111" s="75"/>
      <c r="AF111" s="99">
        <v>2.9</v>
      </c>
    </row>
    <row r="112" spans="1:32" x14ac:dyDescent="0.3">
      <c r="A112" s="98" t="s">
        <v>235</v>
      </c>
      <c r="B112" s="99" t="s">
        <v>236</v>
      </c>
      <c r="C112" s="93" t="s">
        <v>553</v>
      </c>
      <c r="D112" s="100">
        <v>296</v>
      </c>
      <c r="E112" s="92">
        <v>8</v>
      </c>
      <c r="F112" s="75">
        <v>27</v>
      </c>
      <c r="G112" s="99">
        <v>0</v>
      </c>
      <c r="H112" s="93">
        <v>58.524999999999999</v>
      </c>
      <c r="I112" s="100">
        <v>1.5820000000000001</v>
      </c>
      <c r="J112" s="92">
        <v>5.3380000000000001</v>
      </c>
      <c r="K112" s="101">
        <v>0</v>
      </c>
      <c r="L112" s="98"/>
      <c r="M112" s="98"/>
      <c r="N112" s="98"/>
      <c r="O112" s="98"/>
      <c r="P112" s="98"/>
      <c r="Q112" s="98"/>
      <c r="R112" s="98"/>
      <c r="S112" s="98"/>
      <c r="T112" s="99">
        <v>5057677</v>
      </c>
      <c r="U112" s="93">
        <v>49.127000000000002</v>
      </c>
      <c r="V112" s="100">
        <v>19.2</v>
      </c>
      <c r="W112" s="92">
        <v>3.0569999999999999</v>
      </c>
      <c r="X112" s="101">
        <v>1.756</v>
      </c>
      <c r="Y112" s="75">
        <v>752.78800000000001</v>
      </c>
      <c r="Z112" s="99">
        <v>38.6</v>
      </c>
      <c r="AA112" s="93">
        <v>272.50900000000001</v>
      </c>
      <c r="AB112" s="100">
        <v>2.42</v>
      </c>
      <c r="AC112" s="92">
        <v>1.5</v>
      </c>
      <c r="AD112" s="101">
        <v>18.100000000000001</v>
      </c>
      <c r="AE112" s="75">
        <v>1.1879999999999999</v>
      </c>
      <c r="AF112" s="99">
        <v>0.8</v>
      </c>
    </row>
    <row r="113" spans="1:32" x14ac:dyDescent="0.3">
      <c r="A113" s="98" t="s">
        <v>237</v>
      </c>
      <c r="B113" s="99" t="s">
        <v>238</v>
      </c>
      <c r="C113" s="93" t="s">
        <v>553</v>
      </c>
      <c r="D113" s="100">
        <v>168</v>
      </c>
      <c r="E113" s="92">
        <v>12</v>
      </c>
      <c r="F113" s="75">
        <v>5</v>
      </c>
      <c r="G113" s="99">
        <v>0</v>
      </c>
      <c r="H113" s="93">
        <v>24.45</v>
      </c>
      <c r="I113" s="100">
        <v>1.746</v>
      </c>
      <c r="J113" s="92">
        <v>0.72799999999999998</v>
      </c>
      <c r="K113" s="101">
        <v>0</v>
      </c>
      <c r="L113" s="98"/>
      <c r="M113" s="98"/>
      <c r="N113" s="98"/>
      <c r="O113" s="98"/>
      <c r="P113" s="98"/>
      <c r="Q113" s="98"/>
      <c r="R113" s="98"/>
      <c r="S113" s="98"/>
      <c r="T113" s="99">
        <v>6871287</v>
      </c>
      <c r="U113" s="93">
        <v>3.6230000000000002</v>
      </c>
      <c r="V113" s="100">
        <v>29</v>
      </c>
      <c r="W113" s="92">
        <v>4.4240000000000004</v>
      </c>
      <c r="X113" s="101">
        <v>2.8159999999999998</v>
      </c>
      <c r="Y113" s="75">
        <v>17881.508999999998</v>
      </c>
      <c r="Z113" s="99"/>
      <c r="AA113" s="93">
        <v>341.86200000000002</v>
      </c>
      <c r="AB113" s="100">
        <v>10.43</v>
      </c>
      <c r="AC113" s="92"/>
      <c r="AD113" s="101"/>
      <c r="AE113" s="75"/>
      <c r="AF113" s="99">
        <v>3.7</v>
      </c>
    </row>
    <row r="114" spans="1:32" x14ac:dyDescent="0.3">
      <c r="A114" s="98" t="s">
        <v>239</v>
      </c>
      <c r="B114" s="99" t="s">
        <v>240</v>
      </c>
      <c r="C114" s="93" t="s">
        <v>553</v>
      </c>
      <c r="D114" s="100">
        <v>18</v>
      </c>
      <c r="E114" s="92">
        <v>0</v>
      </c>
      <c r="F114" s="75">
        <v>0</v>
      </c>
      <c r="G114" s="99">
        <v>0</v>
      </c>
      <c r="H114" s="93">
        <v>98.024000000000001</v>
      </c>
      <c r="I114" s="100">
        <v>0</v>
      </c>
      <c r="J114" s="92">
        <v>0</v>
      </c>
      <c r="K114" s="101">
        <v>0</v>
      </c>
      <c r="L114" s="98"/>
      <c r="M114" s="98"/>
      <c r="N114" s="98"/>
      <c r="O114" s="98"/>
      <c r="P114" s="98"/>
      <c r="Q114" s="98"/>
      <c r="R114" s="98"/>
      <c r="S114" s="98"/>
      <c r="T114" s="99">
        <v>183629</v>
      </c>
      <c r="U114" s="93">
        <v>293.18700000000001</v>
      </c>
      <c r="V114" s="100">
        <v>34.9</v>
      </c>
      <c r="W114" s="92">
        <v>9.7210000000000001</v>
      </c>
      <c r="X114" s="101">
        <v>6.4050000000000002</v>
      </c>
      <c r="Y114" s="75">
        <v>12951.839</v>
      </c>
      <c r="Z114" s="99"/>
      <c r="AA114" s="93">
        <v>204.62</v>
      </c>
      <c r="AB114" s="100">
        <v>11.62</v>
      </c>
      <c r="AC114" s="92"/>
      <c r="AD114" s="101"/>
      <c r="AE114" s="75">
        <v>87.201999999999998</v>
      </c>
      <c r="AF114" s="99">
        <v>1.3</v>
      </c>
    </row>
    <row r="115" spans="1:32" x14ac:dyDescent="0.3">
      <c r="A115" s="98" t="s">
        <v>241</v>
      </c>
      <c r="B115" s="99" t="s">
        <v>242</v>
      </c>
      <c r="C115" s="93" t="s">
        <v>553</v>
      </c>
      <c r="D115" s="100">
        <v>83</v>
      </c>
      <c r="E115" s="92">
        <v>0</v>
      </c>
      <c r="F115" s="75">
        <v>1</v>
      </c>
      <c r="G115" s="99">
        <v>0</v>
      </c>
      <c r="H115" s="93">
        <v>2176.364</v>
      </c>
      <c r="I115" s="100">
        <v>0</v>
      </c>
      <c r="J115" s="92">
        <v>26.221</v>
      </c>
      <c r="K115" s="101">
        <v>0</v>
      </c>
      <c r="L115" s="98"/>
      <c r="M115" s="98"/>
      <c r="N115" s="98"/>
      <c r="O115" s="98"/>
      <c r="P115" s="98"/>
      <c r="Q115" s="98"/>
      <c r="R115" s="98"/>
      <c r="S115" s="98"/>
      <c r="T115" s="99">
        <v>38137</v>
      </c>
      <c r="U115" s="93">
        <v>237.012</v>
      </c>
      <c r="V115" s="100"/>
      <c r="W115" s="92"/>
      <c r="X115" s="101"/>
      <c r="Y115" s="75"/>
      <c r="Z115" s="99"/>
      <c r="AA115" s="93"/>
      <c r="AB115" s="100">
        <v>7.77</v>
      </c>
      <c r="AC115" s="92"/>
      <c r="AD115" s="101"/>
      <c r="AE115" s="75"/>
      <c r="AF115" s="99">
        <v>2.3969999999999998</v>
      </c>
    </row>
    <row r="116" spans="1:32" x14ac:dyDescent="0.3">
      <c r="A116" s="98" t="s">
        <v>243</v>
      </c>
      <c r="B116" s="99" t="s">
        <v>244</v>
      </c>
      <c r="C116" s="93" t="s">
        <v>553</v>
      </c>
      <c r="D116" s="100">
        <v>1643</v>
      </c>
      <c r="E116" s="92">
        <v>10</v>
      </c>
      <c r="F116" s="75">
        <v>11</v>
      </c>
      <c r="G116" s="99">
        <v>1</v>
      </c>
      <c r="H116" s="93">
        <v>76.727999999999994</v>
      </c>
      <c r="I116" s="100">
        <v>0.46700000000000003</v>
      </c>
      <c r="J116" s="92">
        <v>0.51400000000000001</v>
      </c>
      <c r="K116" s="101">
        <v>4.7E-2</v>
      </c>
      <c r="L116" s="98"/>
      <c r="M116" s="98"/>
      <c r="N116" s="98"/>
      <c r="O116" s="98"/>
      <c r="P116" s="98"/>
      <c r="Q116" s="98"/>
      <c r="R116" s="98"/>
      <c r="S116" s="98"/>
      <c r="T116" s="99">
        <v>21413250</v>
      </c>
      <c r="U116" s="93">
        <v>341.95499999999998</v>
      </c>
      <c r="V116" s="100">
        <v>34.1</v>
      </c>
      <c r="W116" s="92">
        <v>10.069000000000001</v>
      </c>
      <c r="X116" s="101">
        <v>5.3310000000000004</v>
      </c>
      <c r="Y116" s="75">
        <v>11669.076999999999</v>
      </c>
      <c r="Z116" s="99">
        <v>0.7</v>
      </c>
      <c r="AA116" s="93">
        <v>197.09299999999999</v>
      </c>
      <c r="AB116" s="100">
        <v>10.68</v>
      </c>
      <c r="AC116" s="92">
        <v>0.3</v>
      </c>
      <c r="AD116" s="101">
        <v>27</v>
      </c>
      <c r="AE116" s="75"/>
      <c r="AF116" s="99">
        <v>3.6</v>
      </c>
    </row>
    <row r="117" spans="1:32" x14ac:dyDescent="0.3">
      <c r="A117" s="98" t="s">
        <v>536</v>
      </c>
      <c r="B117" s="99" t="s">
        <v>537</v>
      </c>
      <c r="C117" s="93" t="s">
        <v>553</v>
      </c>
      <c r="D117" s="100">
        <v>2</v>
      </c>
      <c r="E117" s="92">
        <v>0</v>
      </c>
      <c r="F117" s="75">
        <v>0</v>
      </c>
      <c r="G117" s="99">
        <v>0</v>
      </c>
      <c r="H117" s="93">
        <v>0.93400000000000005</v>
      </c>
      <c r="I117" s="100">
        <v>0</v>
      </c>
      <c r="J117" s="92">
        <v>0</v>
      </c>
      <c r="K117" s="101">
        <v>0</v>
      </c>
      <c r="L117" s="98"/>
      <c r="M117" s="98"/>
      <c r="N117" s="98"/>
      <c r="O117" s="98"/>
      <c r="P117" s="98"/>
      <c r="Q117" s="98"/>
      <c r="R117" s="98"/>
      <c r="S117" s="98"/>
      <c r="T117" s="99">
        <v>2142252</v>
      </c>
      <c r="U117" s="93">
        <v>73.561999999999998</v>
      </c>
      <c r="V117" s="100">
        <v>22.2</v>
      </c>
      <c r="W117" s="92">
        <v>4.5060000000000002</v>
      </c>
      <c r="X117" s="101">
        <v>2.6469999999999998</v>
      </c>
      <c r="Y117" s="75">
        <v>2851.1529999999998</v>
      </c>
      <c r="Z117" s="99">
        <v>59.6</v>
      </c>
      <c r="AA117" s="93">
        <v>405.12599999999998</v>
      </c>
      <c r="AB117" s="100">
        <v>3.94</v>
      </c>
      <c r="AC117" s="92">
        <v>0.4</v>
      </c>
      <c r="AD117" s="101">
        <v>53.9</v>
      </c>
      <c r="AE117" s="75">
        <v>2.117</v>
      </c>
      <c r="AF117" s="99"/>
    </row>
    <row r="118" spans="1:32" x14ac:dyDescent="0.3">
      <c r="A118" s="98" t="s">
        <v>245</v>
      </c>
      <c r="B118" s="99" t="s">
        <v>246</v>
      </c>
      <c r="C118" s="93" t="s">
        <v>553</v>
      </c>
      <c r="D118" s="100">
        <v>1678</v>
      </c>
      <c r="E118" s="92">
        <v>3</v>
      </c>
      <c r="F118" s="75">
        <v>70</v>
      </c>
      <c r="G118" s="99">
        <v>0</v>
      </c>
      <c r="H118" s="93">
        <v>616.39300000000003</v>
      </c>
      <c r="I118" s="100">
        <v>1.1020000000000001</v>
      </c>
      <c r="J118" s="92">
        <v>25.713999999999999</v>
      </c>
      <c r="K118" s="101">
        <v>0</v>
      </c>
      <c r="L118" s="98"/>
      <c r="M118" s="98"/>
      <c r="N118" s="98"/>
      <c r="O118" s="98"/>
      <c r="P118" s="98"/>
      <c r="Q118" s="98"/>
      <c r="R118" s="98"/>
      <c r="S118" s="98"/>
      <c r="T118" s="99">
        <v>2722291</v>
      </c>
      <c r="U118" s="93">
        <v>45.134999999999998</v>
      </c>
      <c r="V118" s="100">
        <v>43.5</v>
      </c>
      <c r="W118" s="92">
        <v>19.001999999999999</v>
      </c>
      <c r="X118" s="101">
        <v>13.778</v>
      </c>
      <c r="Y118" s="75">
        <v>29524.264999999999</v>
      </c>
      <c r="Z118" s="99">
        <v>0.7</v>
      </c>
      <c r="AA118" s="93">
        <v>342.98899999999998</v>
      </c>
      <c r="AB118" s="100">
        <v>3.67</v>
      </c>
      <c r="AC118" s="92">
        <v>21.3</v>
      </c>
      <c r="AD118" s="101">
        <v>38</v>
      </c>
      <c r="AE118" s="75"/>
      <c r="AF118" s="99">
        <v>6.56</v>
      </c>
    </row>
    <row r="119" spans="1:32" x14ac:dyDescent="0.3">
      <c r="A119" s="98" t="s">
        <v>247</v>
      </c>
      <c r="B119" s="99" t="s">
        <v>248</v>
      </c>
      <c r="C119" s="93" t="s">
        <v>553</v>
      </c>
      <c r="D119" s="100">
        <v>4019</v>
      </c>
      <c r="E119" s="92">
        <v>1</v>
      </c>
      <c r="F119" s="75">
        <v>110</v>
      </c>
      <c r="G119" s="99">
        <v>0</v>
      </c>
      <c r="H119" s="93">
        <v>6420.3739999999998</v>
      </c>
      <c r="I119" s="100">
        <v>1.5980000000000001</v>
      </c>
      <c r="J119" s="92">
        <v>175.726</v>
      </c>
      <c r="K119" s="101">
        <v>0</v>
      </c>
      <c r="L119" s="98"/>
      <c r="M119" s="98"/>
      <c r="N119" s="98"/>
      <c r="O119" s="98"/>
      <c r="P119" s="98"/>
      <c r="Q119" s="98"/>
      <c r="R119" s="98"/>
      <c r="S119" s="98"/>
      <c r="T119" s="99">
        <v>625976</v>
      </c>
      <c r="U119" s="93">
        <v>231.447</v>
      </c>
      <c r="V119" s="100">
        <v>39.700000000000003</v>
      </c>
      <c r="W119" s="92">
        <v>14.311999999999999</v>
      </c>
      <c r="X119" s="101">
        <v>9.8420000000000005</v>
      </c>
      <c r="Y119" s="75">
        <v>94277.964999999997</v>
      </c>
      <c r="Z119" s="99">
        <v>0.2</v>
      </c>
      <c r="AA119" s="93">
        <v>128.27500000000001</v>
      </c>
      <c r="AB119" s="100">
        <v>4.42</v>
      </c>
      <c r="AC119" s="92">
        <v>20.9</v>
      </c>
      <c r="AD119" s="101">
        <v>26</v>
      </c>
      <c r="AE119" s="75"/>
      <c r="AF119" s="99">
        <v>4.51</v>
      </c>
    </row>
    <row r="120" spans="1:32" x14ac:dyDescent="0.3">
      <c r="A120" s="98" t="s">
        <v>249</v>
      </c>
      <c r="B120" s="99" t="s">
        <v>250</v>
      </c>
      <c r="C120" s="93" t="s">
        <v>553</v>
      </c>
      <c r="D120" s="100">
        <v>1071</v>
      </c>
      <c r="E120" s="92">
        <v>5</v>
      </c>
      <c r="F120" s="75">
        <v>24</v>
      </c>
      <c r="G120" s="99">
        <v>0</v>
      </c>
      <c r="H120" s="93">
        <v>567.80799999999999</v>
      </c>
      <c r="I120" s="100">
        <v>2.6509999999999998</v>
      </c>
      <c r="J120" s="92">
        <v>12.724</v>
      </c>
      <c r="K120" s="101">
        <v>0</v>
      </c>
      <c r="L120" s="98"/>
      <c r="M120" s="98"/>
      <c r="N120" s="98"/>
      <c r="O120" s="98"/>
      <c r="P120" s="98"/>
      <c r="Q120" s="98"/>
      <c r="R120" s="98"/>
      <c r="S120" s="98"/>
      <c r="T120" s="99">
        <v>1886202</v>
      </c>
      <c r="U120" s="93">
        <v>31.212</v>
      </c>
      <c r="V120" s="100">
        <v>43.9</v>
      </c>
      <c r="W120" s="92">
        <v>19.754000000000001</v>
      </c>
      <c r="X120" s="101">
        <v>14.135999999999999</v>
      </c>
      <c r="Y120" s="75">
        <v>25063.846000000001</v>
      </c>
      <c r="Z120" s="99">
        <v>0.7</v>
      </c>
      <c r="AA120" s="93">
        <v>350.06</v>
      </c>
      <c r="AB120" s="100">
        <v>4.91</v>
      </c>
      <c r="AC120" s="92">
        <v>25.6</v>
      </c>
      <c r="AD120" s="101">
        <v>51</v>
      </c>
      <c r="AE120" s="75"/>
      <c r="AF120" s="99">
        <v>5.57</v>
      </c>
    </row>
    <row r="121" spans="1:32" x14ac:dyDescent="0.3">
      <c r="A121" s="98" t="s">
        <v>251</v>
      </c>
      <c r="B121" s="99" t="s">
        <v>252</v>
      </c>
      <c r="C121" s="93" t="s">
        <v>553</v>
      </c>
      <c r="D121" s="100">
        <v>7833</v>
      </c>
      <c r="E121" s="92">
        <v>26</v>
      </c>
      <c r="F121" s="75">
        <v>205</v>
      </c>
      <c r="G121" s="99">
        <v>0</v>
      </c>
      <c r="H121" s="93">
        <v>212.21600000000001</v>
      </c>
      <c r="I121" s="100">
        <v>0.70399999999999996</v>
      </c>
      <c r="J121" s="92">
        <v>5.5540000000000003</v>
      </c>
      <c r="K121" s="101">
        <v>0</v>
      </c>
      <c r="L121" s="98"/>
      <c r="M121" s="98"/>
      <c r="N121" s="98"/>
      <c r="O121" s="98"/>
      <c r="P121" s="98"/>
      <c r="Q121" s="98"/>
      <c r="R121" s="98"/>
      <c r="S121" s="98"/>
      <c r="T121" s="99">
        <v>36910558</v>
      </c>
      <c r="U121" s="93">
        <v>80.08</v>
      </c>
      <c r="V121" s="100">
        <v>29.6</v>
      </c>
      <c r="W121" s="92">
        <v>6.7690000000000001</v>
      </c>
      <c r="X121" s="101">
        <v>4.2089999999999996</v>
      </c>
      <c r="Y121" s="75">
        <v>7485.0129999999999</v>
      </c>
      <c r="Z121" s="99">
        <v>1</v>
      </c>
      <c r="AA121" s="93">
        <v>419.14600000000002</v>
      </c>
      <c r="AB121" s="100">
        <v>7.14</v>
      </c>
      <c r="AC121" s="92">
        <v>0.8</v>
      </c>
      <c r="AD121" s="101">
        <v>47.1</v>
      </c>
      <c r="AE121" s="75"/>
      <c r="AF121" s="99">
        <v>1.1000000000000001</v>
      </c>
    </row>
    <row r="122" spans="1:32" x14ac:dyDescent="0.3">
      <c r="A122" s="98" t="s">
        <v>253</v>
      </c>
      <c r="B122" s="99" t="s">
        <v>254</v>
      </c>
      <c r="C122" s="93" t="s">
        <v>553</v>
      </c>
      <c r="D122" s="100">
        <v>99</v>
      </c>
      <c r="E122" s="92">
        <v>0</v>
      </c>
      <c r="F122" s="75">
        <v>5</v>
      </c>
      <c r="G122" s="99">
        <v>0</v>
      </c>
      <c r="H122" s="93">
        <v>2522.6790000000001</v>
      </c>
      <c r="I122" s="100">
        <v>0</v>
      </c>
      <c r="J122" s="92">
        <v>127.408</v>
      </c>
      <c r="K122" s="101">
        <v>0</v>
      </c>
      <c r="L122" s="98"/>
      <c r="M122" s="98"/>
      <c r="N122" s="98"/>
      <c r="O122" s="98"/>
      <c r="P122" s="98"/>
      <c r="Q122" s="98"/>
      <c r="R122" s="98"/>
      <c r="S122" s="98"/>
      <c r="T122" s="99">
        <v>39244</v>
      </c>
      <c r="U122" s="93">
        <v>19347.5</v>
      </c>
      <c r="V122" s="100"/>
      <c r="W122" s="92"/>
      <c r="X122" s="101"/>
      <c r="Y122" s="75"/>
      <c r="Z122" s="99"/>
      <c r="AA122" s="93"/>
      <c r="AB122" s="100">
        <v>5.46</v>
      </c>
      <c r="AC122" s="92"/>
      <c r="AD122" s="101"/>
      <c r="AE122" s="75"/>
      <c r="AF122" s="99">
        <v>13.8</v>
      </c>
    </row>
    <row r="123" spans="1:32" x14ac:dyDescent="0.3">
      <c r="A123" s="98" t="s">
        <v>255</v>
      </c>
      <c r="B123" s="99" t="s">
        <v>256</v>
      </c>
      <c r="C123" s="93" t="s">
        <v>553</v>
      </c>
      <c r="D123" s="100">
        <v>8360</v>
      </c>
      <c r="E123" s="92">
        <v>109</v>
      </c>
      <c r="F123" s="75">
        <v>307</v>
      </c>
      <c r="G123" s="99">
        <v>12</v>
      </c>
      <c r="H123" s="93">
        <v>2072.404</v>
      </c>
      <c r="I123" s="100">
        <v>27.021000000000001</v>
      </c>
      <c r="J123" s="92">
        <v>76.103999999999999</v>
      </c>
      <c r="K123" s="101">
        <v>2.9750000000000001</v>
      </c>
      <c r="L123" s="98"/>
      <c r="M123" s="98"/>
      <c r="N123" s="98"/>
      <c r="O123" s="98"/>
      <c r="P123" s="98"/>
      <c r="Q123" s="98"/>
      <c r="R123" s="98"/>
      <c r="S123" s="98">
        <v>80.56</v>
      </c>
      <c r="T123" s="99">
        <v>4033963</v>
      </c>
      <c r="U123" s="93">
        <v>123.655</v>
      </c>
      <c r="V123" s="100">
        <v>37.6</v>
      </c>
      <c r="W123" s="92">
        <v>10.864000000000001</v>
      </c>
      <c r="X123" s="101">
        <v>6.9550000000000001</v>
      </c>
      <c r="Y123" s="75">
        <v>5189.9719999999998</v>
      </c>
      <c r="Z123" s="99">
        <v>0.2</v>
      </c>
      <c r="AA123" s="93">
        <v>408.50200000000001</v>
      </c>
      <c r="AB123" s="100">
        <v>5.72</v>
      </c>
      <c r="AC123" s="92">
        <v>5.9</v>
      </c>
      <c r="AD123" s="101">
        <v>44.6</v>
      </c>
      <c r="AE123" s="75">
        <v>86.978999999999999</v>
      </c>
      <c r="AF123" s="99">
        <v>5.8</v>
      </c>
    </row>
    <row r="124" spans="1:32" x14ac:dyDescent="0.3">
      <c r="A124" s="98" t="s">
        <v>257</v>
      </c>
      <c r="B124" s="99" t="s">
        <v>258</v>
      </c>
      <c r="C124" s="93" t="s">
        <v>553</v>
      </c>
      <c r="D124" s="100">
        <v>826</v>
      </c>
      <c r="E124" s="92">
        <v>55</v>
      </c>
      <c r="F124" s="75">
        <v>6</v>
      </c>
      <c r="G124" s="99">
        <v>0</v>
      </c>
      <c r="H124" s="93">
        <v>29.829000000000001</v>
      </c>
      <c r="I124" s="100">
        <v>1.986</v>
      </c>
      <c r="J124" s="92">
        <v>0.217</v>
      </c>
      <c r="K124" s="101">
        <v>0</v>
      </c>
      <c r="L124" s="98"/>
      <c r="M124" s="98"/>
      <c r="N124" s="98"/>
      <c r="O124" s="98"/>
      <c r="P124" s="98"/>
      <c r="Q124" s="98"/>
      <c r="R124" s="98"/>
      <c r="S124" s="98"/>
      <c r="T124" s="99">
        <v>27691019</v>
      </c>
      <c r="U124" s="93">
        <v>43.951000000000001</v>
      </c>
      <c r="V124" s="100">
        <v>19.600000000000001</v>
      </c>
      <c r="W124" s="92">
        <v>2.9289999999999998</v>
      </c>
      <c r="X124" s="101">
        <v>1.6859999999999999</v>
      </c>
      <c r="Y124" s="75">
        <v>1416.44</v>
      </c>
      <c r="Z124" s="99">
        <v>77.599999999999994</v>
      </c>
      <c r="AA124" s="93">
        <v>405.99400000000003</v>
      </c>
      <c r="AB124" s="100">
        <v>3.94</v>
      </c>
      <c r="AC124" s="92"/>
      <c r="AD124" s="101"/>
      <c r="AE124" s="75">
        <v>50.54</v>
      </c>
      <c r="AF124" s="99">
        <v>0.2</v>
      </c>
    </row>
    <row r="125" spans="1:32" x14ac:dyDescent="0.3">
      <c r="A125" s="98" t="s">
        <v>259</v>
      </c>
      <c r="B125" s="99" t="s">
        <v>260</v>
      </c>
      <c r="C125" s="93" t="s">
        <v>553</v>
      </c>
      <c r="D125" s="100">
        <v>1829</v>
      </c>
      <c r="E125" s="92">
        <v>56</v>
      </c>
      <c r="F125" s="75">
        <v>6</v>
      </c>
      <c r="G125" s="99">
        <v>1</v>
      </c>
      <c r="H125" s="93">
        <v>3383.6410000000001</v>
      </c>
      <c r="I125" s="100">
        <v>103.6</v>
      </c>
      <c r="J125" s="92">
        <v>11.1</v>
      </c>
      <c r="K125" s="101">
        <v>1.85</v>
      </c>
      <c r="L125" s="98"/>
      <c r="M125" s="98"/>
      <c r="N125" s="98"/>
      <c r="O125" s="98"/>
      <c r="P125" s="98"/>
      <c r="Q125" s="98"/>
      <c r="R125" s="98"/>
      <c r="S125" s="98"/>
      <c r="T125" s="99">
        <v>540542</v>
      </c>
      <c r="U125" s="93">
        <v>1454.433</v>
      </c>
      <c r="V125" s="100">
        <v>30.6</v>
      </c>
      <c r="W125" s="92">
        <v>4.12</v>
      </c>
      <c r="X125" s="101">
        <v>2.875</v>
      </c>
      <c r="Y125" s="75">
        <v>15183.616</v>
      </c>
      <c r="Z125" s="99"/>
      <c r="AA125" s="93">
        <v>164.905</v>
      </c>
      <c r="AB125" s="100">
        <v>9.19</v>
      </c>
      <c r="AC125" s="92">
        <v>2.1</v>
      </c>
      <c r="AD125" s="101">
        <v>55</v>
      </c>
      <c r="AE125" s="75">
        <v>95.802999999999997</v>
      </c>
      <c r="AF125" s="99"/>
    </row>
    <row r="126" spans="1:32" x14ac:dyDescent="0.3">
      <c r="A126" s="98" t="s">
        <v>261</v>
      </c>
      <c r="B126" s="99" t="s">
        <v>262</v>
      </c>
      <c r="C126" s="93" t="s">
        <v>553</v>
      </c>
      <c r="D126" s="100">
        <v>93435</v>
      </c>
      <c r="E126" s="92">
        <v>2771</v>
      </c>
      <c r="F126" s="75">
        <v>10167</v>
      </c>
      <c r="G126" s="99">
        <v>237</v>
      </c>
      <c r="H126" s="93">
        <v>724.68</v>
      </c>
      <c r="I126" s="100">
        <v>21.492000000000001</v>
      </c>
      <c r="J126" s="92">
        <v>78.855000000000004</v>
      </c>
      <c r="K126" s="101">
        <v>1.8380000000000001</v>
      </c>
      <c r="L126" s="98"/>
      <c r="M126" s="98"/>
      <c r="N126" s="98"/>
      <c r="O126" s="98"/>
      <c r="P126" s="98"/>
      <c r="Q126" s="98"/>
      <c r="R126" s="98"/>
      <c r="S126" s="98"/>
      <c r="T126" s="99">
        <v>128932753</v>
      </c>
      <c r="U126" s="93">
        <v>66.444000000000003</v>
      </c>
      <c r="V126" s="100">
        <v>29.3</v>
      </c>
      <c r="W126" s="92">
        <v>6.8570000000000002</v>
      </c>
      <c r="X126" s="101">
        <v>4.3209999999999997</v>
      </c>
      <c r="Y126" s="75">
        <v>17336.469000000001</v>
      </c>
      <c r="Z126" s="99">
        <v>2.5</v>
      </c>
      <c r="AA126" s="93">
        <v>152.78299999999999</v>
      </c>
      <c r="AB126" s="100">
        <v>13.06</v>
      </c>
      <c r="AC126" s="92">
        <v>6.9</v>
      </c>
      <c r="AD126" s="101">
        <v>21.4</v>
      </c>
      <c r="AE126" s="75">
        <v>87.846999999999994</v>
      </c>
      <c r="AF126" s="99">
        <v>1.38</v>
      </c>
    </row>
    <row r="127" spans="1:32" x14ac:dyDescent="0.3">
      <c r="A127" s="98" t="s">
        <v>263</v>
      </c>
      <c r="B127" s="99" t="s">
        <v>264</v>
      </c>
      <c r="C127" s="93" t="s">
        <v>553</v>
      </c>
      <c r="D127" s="100">
        <v>2315</v>
      </c>
      <c r="E127" s="92">
        <v>89</v>
      </c>
      <c r="F127" s="75">
        <v>140</v>
      </c>
      <c r="G127" s="99">
        <v>7</v>
      </c>
      <c r="H127" s="93">
        <v>1111.175</v>
      </c>
      <c r="I127" s="100">
        <v>42.719000000000001</v>
      </c>
      <c r="J127" s="92">
        <v>67.197999999999993</v>
      </c>
      <c r="K127" s="101">
        <v>3.36</v>
      </c>
      <c r="L127" s="98"/>
      <c r="M127" s="98"/>
      <c r="N127" s="98"/>
      <c r="O127" s="98"/>
      <c r="P127" s="98"/>
      <c r="Q127" s="98"/>
      <c r="R127" s="98"/>
      <c r="S127" s="98"/>
      <c r="T127" s="99">
        <v>2083380</v>
      </c>
      <c r="U127" s="93">
        <v>82.6</v>
      </c>
      <c r="V127" s="100">
        <v>39.1</v>
      </c>
      <c r="W127" s="92">
        <v>13.26</v>
      </c>
      <c r="X127" s="101">
        <v>8.16</v>
      </c>
      <c r="Y127" s="75">
        <v>13111.214</v>
      </c>
      <c r="Z127" s="99">
        <v>5</v>
      </c>
      <c r="AA127" s="93">
        <v>322.68799999999999</v>
      </c>
      <c r="AB127" s="100">
        <v>10.08</v>
      </c>
      <c r="AC127" s="92"/>
      <c r="AD127" s="101"/>
      <c r="AE127" s="75"/>
      <c r="AF127" s="99">
        <v>4.28</v>
      </c>
    </row>
    <row r="128" spans="1:32" x14ac:dyDescent="0.3">
      <c r="A128" s="98" t="s">
        <v>265</v>
      </c>
      <c r="B128" s="99" t="s">
        <v>266</v>
      </c>
      <c r="C128" s="93" t="s">
        <v>553</v>
      </c>
      <c r="D128" s="100">
        <v>1315</v>
      </c>
      <c r="E128" s="92">
        <v>50</v>
      </c>
      <c r="F128" s="75">
        <v>78</v>
      </c>
      <c r="G128" s="99">
        <v>1</v>
      </c>
      <c r="H128" s="93">
        <v>64.936000000000007</v>
      </c>
      <c r="I128" s="100">
        <v>2.4689999999999999</v>
      </c>
      <c r="J128" s="92">
        <v>3.8519999999999999</v>
      </c>
      <c r="K128" s="101">
        <v>4.9000000000000002E-2</v>
      </c>
      <c r="L128" s="98"/>
      <c r="M128" s="98"/>
      <c r="N128" s="98"/>
      <c r="O128" s="98"/>
      <c r="P128" s="98"/>
      <c r="Q128" s="98"/>
      <c r="R128" s="98"/>
      <c r="S128" s="98"/>
      <c r="T128" s="99">
        <v>20250834</v>
      </c>
      <c r="U128" s="93">
        <v>15.196</v>
      </c>
      <c r="V128" s="100">
        <v>16.399999999999999</v>
      </c>
      <c r="W128" s="92">
        <v>2.5190000000000001</v>
      </c>
      <c r="X128" s="101">
        <v>1.486</v>
      </c>
      <c r="Y128" s="75">
        <v>2014.306</v>
      </c>
      <c r="Z128" s="99"/>
      <c r="AA128" s="93">
        <v>268.024</v>
      </c>
      <c r="AB128" s="100">
        <v>2.42</v>
      </c>
      <c r="AC128" s="92">
        <v>1.6</v>
      </c>
      <c r="AD128" s="101">
        <v>23</v>
      </c>
      <c r="AE128" s="75">
        <v>52.231999999999999</v>
      </c>
      <c r="AF128" s="99">
        <v>0.1</v>
      </c>
    </row>
    <row r="129" spans="1:32" x14ac:dyDescent="0.3">
      <c r="A129" s="98" t="s">
        <v>267</v>
      </c>
      <c r="B129" s="99" t="s">
        <v>268</v>
      </c>
      <c r="C129" s="93" t="s">
        <v>553</v>
      </c>
      <c r="D129" s="100">
        <v>619</v>
      </c>
      <c r="E129" s="92">
        <v>3</v>
      </c>
      <c r="F129" s="75">
        <v>9</v>
      </c>
      <c r="G129" s="99">
        <v>2</v>
      </c>
      <c r="H129" s="93">
        <v>1401.915</v>
      </c>
      <c r="I129" s="100">
        <v>6.7939999999999996</v>
      </c>
      <c r="J129" s="92">
        <v>20.382999999999999</v>
      </c>
      <c r="K129" s="101">
        <v>4.53</v>
      </c>
      <c r="L129" s="98"/>
      <c r="M129" s="98"/>
      <c r="N129" s="98"/>
      <c r="O129" s="98"/>
      <c r="P129" s="98"/>
      <c r="Q129" s="98"/>
      <c r="R129" s="98"/>
      <c r="S129" s="98"/>
      <c r="T129" s="99">
        <v>441539</v>
      </c>
      <c r="U129" s="93">
        <v>1454.037</v>
      </c>
      <c r="V129" s="100">
        <v>42.4</v>
      </c>
      <c r="W129" s="92">
        <v>19.425999999999998</v>
      </c>
      <c r="X129" s="101">
        <v>11.324</v>
      </c>
      <c r="Y129" s="75">
        <v>36513.322999999997</v>
      </c>
      <c r="Z129" s="99">
        <v>0.2</v>
      </c>
      <c r="AA129" s="93">
        <v>168.71100000000001</v>
      </c>
      <c r="AB129" s="100">
        <v>8.83</v>
      </c>
      <c r="AC129" s="92">
        <v>20.9</v>
      </c>
      <c r="AD129" s="101">
        <v>30.2</v>
      </c>
      <c r="AE129" s="75"/>
      <c r="AF129" s="99">
        <v>4.4850000000000003</v>
      </c>
    </row>
    <row r="130" spans="1:32" x14ac:dyDescent="0.3">
      <c r="A130" s="98" t="s">
        <v>269</v>
      </c>
      <c r="B130" s="99" t="s">
        <v>270</v>
      </c>
      <c r="C130" s="93" t="s">
        <v>553</v>
      </c>
      <c r="D130" s="100">
        <v>228</v>
      </c>
      <c r="E130" s="92">
        <v>0</v>
      </c>
      <c r="F130" s="75">
        <v>6</v>
      </c>
      <c r="G130" s="99">
        <v>0</v>
      </c>
      <c r="H130" s="93">
        <v>4.1900000000000004</v>
      </c>
      <c r="I130" s="100">
        <v>0</v>
      </c>
      <c r="J130" s="92">
        <v>0.11</v>
      </c>
      <c r="K130" s="101">
        <v>0</v>
      </c>
      <c r="L130" s="98"/>
      <c r="M130" s="98"/>
      <c r="N130" s="98"/>
      <c r="O130" s="98"/>
      <c r="P130" s="98"/>
      <c r="Q130" s="98"/>
      <c r="R130" s="98"/>
      <c r="S130" s="98"/>
      <c r="T130" s="99">
        <v>54409794</v>
      </c>
      <c r="U130" s="93">
        <v>81.721000000000004</v>
      </c>
      <c r="V130" s="100">
        <v>29.1</v>
      </c>
      <c r="W130" s="92">
        <v>5.7320000000000002</v>
      </c>
      <c r="X130" s="101">
        <v>3.12</v>
      </c>
      <c r="Y130" s="75">
        <v>5591.5969999999998</v>
      </c>
      <c r="Z130" s="99">
        <v>6.4</v>
      </c>
      <c r="AA130" s="93">
        <v>202.10400000000001</v>
      </c>
      <c r="AB130" s="100">
        <v>4.6100000000000003</v>
      </c>
      <c r="AC130" s="92">
        <v>6.3</v>
      </c>
      <c r="AD130" s="101">
        <v>35.200000000000003</v>
      </c>
      <c r="AE130" s="75">
        <v>79.287000000000006</v>
      </c>
      <c r="AF130" s="99">
        <v>0.9</v>
      </c>
    </row>
    <row r="131" spans="1:32" x14ac:dyDescent="0.3">
      <c r="A131" s="98" t="s">
        <v>271</v>
      </c>
      <c r="B131" s="99" t="s">
        <v>272</v>
      </c>
      <c r="C131" s="93" t="s">
        <v>553</v>
      </c>
      <c r="D131" s="100">
        <v>324</v>
      </c>
      <c r="E131" s="92">
        <v>0</v>
      </c>
      <c r="F131" s="75">
        <v>9</v>
      </c>
      <c r="G131" s="99">
        <v>0</v>
      </c>
      <c r="H131" s="93">
        <v>515.87300000000005</v>
      </c>
      <c r="I131" s="100">
        <v>0</v>
      </c>
      <c r="J131" s="92">
        <v>14.33</v>
      </c>
      <c r="K131" s="101">
        <v>0</v>
      </c>
      <c r="L131" s="98"/>
      <c r="M131" s="98"/>
      <c r="N131" s="98"/>
      <c r="O131" s="98"/>
      <c r="P131" s="98"/>
      <c r="Q131" s="98"/>
      <c r="R131" s="98"/>
      <c r="S131" s="98"/>
      <c r="T131" s="99">
        <v>628062</v>
      </c>
      <c r="U131" s="93">
        <v>46.28</v>
      </c>
      <c r="V131" s="100">
        <v>39.1</v>
      </c>
      <c r="W131" s="92">
        <v>14.762</v>
      </c>
      <c r="X131" s="101">
        <v>9.3949999999999996</v>
      </c>
      <c r="Y131" s="75">
        <v>16409.288</v>
      </c>
      <c r="Z131" s="99">
        <v>1</v>
      </c>
      <c r="AA131" s="93">
        <v>387.30500000000001</v>
      </c>
      <c r="AB131" s="100">
        <v>10.08</v>
      </c>
      <c r="AC131" s="92">
        <v>44</v>
      </c>
      <c r="AD131" s="101">
        <v>47.9</v>
      </c>
      <c r="AE131" s="75"/>
      <c r="AF131" s="99">
        <v>3.8610000000000002</v>
      </c>
    </row>
    <row r="132" spans="1:32" x14ac:dyDescent="0.3">
      <c r="A132" s="98" t="s">
        <v>273</v>
      </c>
      <c r="B132" s="99" t="s">
        <v>274</v>
      </c>
      <c r="C132" s="93" t="s">
        <v>553</v>
      </c>
      <c r="D132" s="100">
        <v>185</v>
      </c>
      <c r="E132" s="92">
        <v>0</v>
      </c>
      <c r="F132" s="75">
        <v>0</v>
      </c>
      <c r="G132" s="99">
        <v>0</v>
      </c>
      <c r="H132" s="93">
        <v>56.432000000000002</v>
      </c>
      <c r="I132" s="100">
        <v>0</v>
      </c>
      <c r="J132" s="92">
        <v>0</v>
      </c>
      <c r="K132" s="101">
        <v>0</v>
      </c>
      <c r="L132" s="98"/>
      <c r="M132" s="98"/>
      <c r="N132" s="98"/>
      <c r="O132" s="98"/>
      <c r="P132" s="98"/>
      <c r="Q132" s="98"/>
      <c r="R132" s="98"/>
      <c r="S132" s="98"/>
      <c r="T132" s="99">
        <v>3278292</v>
      </c>
      <c r="U132" s="93">
        <v>1.98</v>
      </c>
      <c r="V132" s="100">
        <v>28.6</v>
      </c>
      <c r="W132" s="92">
        <v>4.0309999999999997</v>
      </c>
      <c r="X132" s="101">
        <v>2.4209999999999998</v>
      </c>
      <c r="Y132" s="75">
        <v>11840.846</v>
      </c>
      <c r="Z132" s="99">
        <v>0.5</v>
      </c>
      <c r="AA132" s="93">
        <v>460.04300000000001</v>
      </c>
      <c r="AB132" s="100">
        <v>4.82</v>
      </c>
      <c r="AC132" s="92">
        <v>5.5</v>
      </c>
      <c r="AD132" s="101">
        <v>46.5</v>
      </c>
      <c r="AE132" s="75">
        <v>71.180000000000007</v>
      </c>
      <c r="AF132" s="99">
        <v>7</v>
      </c>
    </row>
    <row r="133" spans="1:32" x14ac:dyDescent="0.3">
      <c r="A133" s="98" t="s">
        <v>275</v>
      </c>
      <c r="B133" s="99" t="s">
        <v>276</v>
      </c>
      <c r="C133" s="93" t="s">
        <v>553</v>
      </c>
      <c r="D133" s="100">
        <v>22</v>
      </c>
      <c r="E133" s="92">
        <v>0</v>
      </c>
      <c r="F133" s="75">
        <v>2</v>
      </c>
      <c r="G133" s="99">
        <v>0</v>
      </c>
      <c r="H133" s="93">
        <v>382.23</v>
      </c>
      <c r="I133" s="100">
        <v>0</v>
      </c>
      <c r="J133" s="92">
        <v>34.747999999999998</v>
      </c>
      <c r="K133" s="101">
        <v>0</v>
      </c>
      <c r="L133" s="98"/>
      <c r="M133" s="98"/>
      <c r="N133" s="98"/>
      <c r="O133" s="98"/>
      <c r="P133" s="98"/>
      <c r="Q133" s="98"/>
      <c r="R133" s="98"/>
      <c r="S133" s="98"/>
      <c r="T133" s="99">
        <v>57557</v>
      </c>
      <c r="U133" s="93">
        <v>119.878</v>
      </c>
      <c r="V133" s="100"/>
      <c r="W133" s="92"/>
      <c r="X133" s="101"/>
      <c r="Y133" s="75"/>
      <c r="Z133" s="99"/>
      <c r="AA133" s="93">
        <v>194.994</v>
      </c>
      <c r="AB133" s="100"/>
      <c r="AC133" s="92"/>
      <c r="AD133" s="101"/>
      <c r="AE133" s="75"/>
      <c r="AF133" s="99"/>
    </row>
    <row r="134" spans="1:32" x14ac:dyDescent="0.3">
      <c r="A134" s="98" t="s">
        <v>277</v>
      </c>
      <c r="B134" s="99" t="s">
        <v>278</v>
      </c>
      <c r="C134" s="93" t="s">
        <v>553</v>
      </c>
      <c r="D134" s="100">
        <v>254</v>
      </c>
      <c r="E134" s="92">
        <v>0</v>
      </c>
      <c r="F134" s="75">
        <v>2</v>
      </c>
      <c r="G134" s="99">
        <v>0</v>
      </c>
      <c r="H134" s="93">
        <v>8.1270000000000007</v>
      </c>
      <c r="I134" s="100">
        <v>0</v>
      </c>
      <c r="J134" s="92">
        <v>6.4000000000000001E-2</v>
      </c>
      <c r="K134" s="101">
        <v>0</v>
      </c>
      <c r="L134" s="98"/>
      <c r="M134" s="98"/>
      <c r="N134" s="98"/>
      <c r="O134" s="98"/>
      <c r="P134" s="98"/>
      <c r="Q134" s="98"/>
      <c r="R134" s="98"/>
      <c r="S134" s="98"/>
      <c r="T134" s="99">
        <v>31255435</v>
      </c>
      <c r="U134" s="93">
        <v>37.728000000000002</v>
      </c>
      <c r="V134" s="100">
        <v>17.7</v>
      </c>
      <c r="W134" s="92">
        <v>3.1579999999999999</v>
      </c>
      <c r="X134" s="101">
        <v>1.87</v>
      </c>
      <c r="Y134" s="75">
        <v>1136.1030000000001</v>
      </c>
      <c r="Z134" s="99">
        <v>62.9</v>
      </c>
      <c r="AA134" s="93">
        <v>329.94200000000001</v>
      </c>
      <c r="AB134" s="100">
        <v>3.3</v>
      </c>
      <c r="AC134" s="92">
        <v>5.0999999999999996</v>
      </c>
      <c r="AD134" s="101">
        <v>29.1</v>
      </c>
      <c r="AE134" s="75">
        <v>12.227</v>
      </c>
      <c r="AF134" s="99">
        <v>0.7</v>
      </c>
    </row>
    <row r="135" spans="1:32" x14ac:dyDescent="0.3">
      <c r="A135" s="98" t="s">
        <v>279</v>
      </c>
      <c r="B135" s="99" t="s">
        <v>280</v>
      </c>
      <c r="C135" s="93" t="s">
        <v>553</v>
      </c>
      <c r="D135" s="100">
        <v>530</v>
      </c>
      <c r="E135" s="92">
        <v>0</v>
      </c>
      <c r="F135" s="75">
        <v>23</v>
      </c>
      <c r="G135" s="99">
        <v>0</v>
      </c>
      <c r="H135" s="93">
        <v>113.98699999999999</v>
      </c>
      <c r="I135" s="100">
        <v>0</v>
      </c>
      <c r="J135" s="92">
        <v>4.9470000000000001</v>
      </c>
      <c r="K135" s="101">
        <v>0</v>
      </c>
      <c r="L135" s="98"/>
      <c r="M135" s="98"/>
      <c r="N135" s="98"/>
      <c r="O135" s="98"/>
      <c r="P135" s="98"/>
      <c r="Q135" s="98"/>
      <c r="R135" s="98"/>
      <c r="S135" s="98"/>
      <c r="T135" s="99">
        <v>4649660</v>
      </c>
      <c r="U135" s="93">
        <v>4.2889999999999997</v>
      </c>
      <c r="V135" s="100">
        <v>20.3</v>
      </c>
      <c r="W135" s="92">
        <v>3.1379999999999999</v>
      </c>
      <c r="X135" s="101">
        <v>1.792</v>
      </c>
      <c r="Y135" s="75">
        <v>3597.6329999999998</v>
      </c>
      <c r="Z135" s="99">
        <v>6</v>
      </c>
      <c r="AA135" s="93">
        <v>232.34700000000001</v>
      </c>
      <c r="AB135" s="100">
        <v>2.42</v>
      </c>
      <c r="AC135" s="92"/>
      <c r="AD135" s="101"/>
      <c r="AE135" s="75">
        <v>15.95</v>
      </c>
      <c r="AF135" s="99"/>
    </row>
    <row r="136" spans="1:32" x14ac:dyDescent="0.3">
      <c r="A136" s="98" t="s">
        <v>281</v>
      </c>
      <c r="B136" s="99" t="s">
        <v>282</v>
      </c>
      <c r="C136" s="93" t="s">
        <v>553</v>
      </c>
      <c r="D136" s="100">
        <v>11</v>
      </c>
      <c r="E136" s="92">
        <v>0</v>
      </c>
      <c r="F136" s="75">
        <v>1</v>
      </c>
      <c r="G136" s="99">
        <v>0</v>
      </c>
      <c r="H136" s="93">
        <v>2200.44</v>
      </c>
      <c r="I136" s="100">
        <v>0</v>
      </c>
      <c r="J136" s="92">
        <v>200.04</v>
      </c>
      <c r="K136" s="101">
        <v>0</v>
      </c>
      <c r="L136" s="98"/>
      <c r="M136" s="98"/>
      <c r="N136" s="98"/>
      <c r="O136" s="98"/>
      <c r="P136" s="98"/>
      <c r="Q136" s="98"/>
      <c r="R136" s="98"/>
      <c r="S136" s="98"/>
      <c r="T136" s="99">
        <v>4999</v>
      </c>
      <c r="U136" s="93"/>
      <c r="V136" s="100"/>
      <c r="W136" s="92"/>
      <c r="X136" s="101"/>
      <c r="Y136" s="75"/>
      <c r="Z136" s="99"/>
      <c r="AA136" s="93"/>
      <c r="AB136" s="100"/>
      <c r="AC136" s="92"/>
      <c r="AD136" s="101"/>
      <c r="AE136" s="75"/>
      <c r="AF136" s="99"/>
    </row>
    <row r="137" spans="1:32" x14ac:dyDescent="0.3">
      <c r="A137" s="98" t="s">
        <v>283</v>
      </c>
      <c r="B137" s="99" t="s">
        <v>284</v>
      </c>
      <c r="C137" s="93" t="s">
        <v>553</v>
      </c>
      <c r="D137" s="100">
        <v>335</v>
      </c>
      <c r="E137" s="92">
        <v>0</v>
      </c>
      <c r="F137" s="75">
        <v>10</v>
      </c>
      <c r="G137" s="99">
        <v>0</v>
      </c>
      <c r="H137" s="93">
        <v>263.41300000000001</v>
      </c>
      <c r="I137" s="100">
        <v>0</v>
      </c>
      <c r="J137" s="92">
        <v>7.8630000000000004</v>
      </c>
      <c r="K137" s="101">
        <v>0</v>
      </c>
      <c r="L137" s="98"/>
      <c r="M137" s="98"/>
      <c r="N137" s="98"/>
      <c r="O137" s="98"/>
      <c r="P137" s="98"/>
      <c r="Q137" s="98"/>
      <c r="R137" s="98"/>
      <c r="S137" s="98"/>
      <c r="T137" s="99">
        <v>1271767</v>
      </c>
      <c r="U137" s="93">
        <v>622.96199999999999</v>
      </c>
      <c r="V137" s="100">
        <v>37.4</v>
      </c>
      <c r="W137" s="92">
        <v>10.945</v>
      </c>
      <c r="X137" s="101">
        <v>5.8840000000000003</v>
      </c>
      <c r="Y137" s="75">
        <v>20292.744999999999</v>
      </c>
      <c r="Z137" s="99">
        <v>0.5</v>
      </c>
      <c r="AA137" s="93">
        <v>224.64400000000001</v>
      </c>
      <c r="AB137" s="100">
        <v>22.02</v>
      </c>
      <c r="AC137" s="92">
        <v>3.2</v>
      </c>
      <c r="AD137" s="101">
        <v>40.700000000000003</v>
      </c>
      <c r="AE137" s="75"/>
      <c r="AF137" s="99">
        <v>3.4</v>
      </c>
    </row>
    <row r="138" spans="1:32" x14ac:dyDescent="0.3">
      <c r="A138" s="98" t="s">
        <v>285</v>
      </c>
      <c r="B138" s="99" t="s">
        <v>286</v>
      </c>
      <c r="C138" s="93" t="s">
        <v>553</v>
      </c>
      <c r="D138" s="100">
        <v>336</v>
      </c>
      <c r="E138" s="92">
        <v>52</v>
      </c>
      <c r="F138" s="75">
        <v>4</v>
      </c>
      <c r="G138" s="99">
        <v>0</v>
      </c>
      <c r="H138" s="93">
        <v>17.564</v>
      </c>
      <c r="I138" s="100">
        <v>2.718</v>
      </c>
      <c r="J138" s="92">
        <v>0.20899999999999999</v>
      </c>
      <c r="K138" s="101">
        <v>0</v>
      </c>
      <c r="L138" s="98"/>
      <c r="M138" s="98"/>
      <c r="N138" s="98"/>
      <c r="O138" s="98"/>
      <c r="P138" s="98"/>
      <c r="Q138" s="98"/>
      <c r="R138" s="98"/>
      <c r="S138" s="98"/>
      <c r="T138" s="99">
        <v>19129955</v>
      </c>
      <c r="U138" s="93">
        <v>197.51900000000001</v>
      </c>
      <c r="V138" s="100">
        <v>18.100000000000001</v>
      </c>
      <c r="W138" s="92">
        <v>2.9790000000000001</v>
      </c>
      <c r="X138" s="101">
        <v>1.7829999999999999</v>
      </c>
      <c r="Y138" s="75">
        <v>1095.0419999999999</v>
      </c>
      <c r="Z138" s="99">
        <v>71.400000000000006</v>
      </c>
      <c r="AA138" s="93">
        <v>227.34899999999999</v>
      </c>
      <c r="AB138" s="100">
        <v>3.94</v>
      </c>
      <c r="AC138" s="92">
        <v>4.4000000000000004</v>
      </c>
      <c r="AD138" s="101">
        <v>24.7</v>
      </c>
      <c r="AE138" s="75">
        <v>8.7040000000000006</v>
      </c>
      <c r="AF138" s="99">
        <v>1.3</v>
      </c>
    </row>
    <row r="139" spans="1:32" x14ac:dyDescent="0.3">
      <c r="A139" s="98" t="s">
        <v>287</v>
      </c>
      <c r="B139" s="99" t="s">
        <v>288</v>
      </c>
      <c r="C139" s="93" t="s">
        <v>553</v>
      </c>
      <c r="D139" s="100">
        <v>7857</v>
      </c>
      <c r="E139" s="92">
        <v>38</v>
      </c>
      <c r="F139" s="75">
        <v>115</v>
      </c>
      <c r="G139" s="99">
        <v>0</v>
      </c>
      <c r="H139" s="93">
        <v>242.755</v>
      </c>
      <c r="I139" s="100">
        <v>1.1739999999999999</v>
      </c>
      <c r="J139" s="92">
        <v>3.5529999999999999</v>
      </c>
      <c r="K139" s="101">
        <v>0</v>
      </c>
      <c r="L139" s="98"/>
      <c r="M139" s="98"/>
      <c r="N139" s="98"/>
      <c r="O139" s="98"/>
      <c r="P139" s="98"/>
      <c r="Q139" s="98"/>
      <c r="R139" s="98"/>
      <c r="S139" s="98"/>
      <c r="T139" s="99">
        <v>32365998</v>
      </c>
      <c r="U139" s="93">
        <v>96.254000000000005</v>
      </c>
      <c r="V139" s="100">
        <v>29.9</v>
      </c>
      <c r="W139" s="92">
        <v>6.2930000000000001</v>
      </c>
      <c r="X139" s="101">
        <v>3.407</v>
      </c>
      <c r="Y139" s="75">
        <v>26808.164000000001</v>
      </c>
      <c r="Z139" s="99">
        <v>0.1</v>
      </c>
      <c r="AA139" s="93">
        <v>260.94200000000001</v>
      </c>
      <c r="AB139" s="100">
        <v>16.739999999999998</v>
      </c>
      <c r="AC139" s="92">
        <v>1</v>
      </c>
      <c r="AD139" s="101">
        <v>42.4</v>
      </c>
      <c r="AE139" s="75"/>
      <c r="AF139" s="99">
        <v>1.9</v>
      </c>
    </row>
    <row r="140" spans="1:32" x14ac:dyDescent="0.3">
      <c r="A140" s="98" t="s">
        <v>289</v>
      </c>
      <c r="B140" s="99" t="s">
        <v>290</v>
      </c>
      <c r="C140" s="93" t="s">
        <v>553</v>
      </c>
      <c r="D140" s="100">
        <v>25</v>
      </c>
      <c r="E140" s="92">
        <v>1</v>
      </c>
      <c r="F140" s="75">
        <v>0</v>
      </c>
      <c r="G140" s="99">
        <v>0</v>
      </c>
      <c r="H140" s="93">
        <v>9.8390000000000004</v>
      </c>
      <c r="I140" s="100">
        <v>0.39400000000000002</v>
      </c>
      <c r="J140" s="92">
        <v>0</v>
      </c>
      <c r="K140" s="101">
        <v>0</v>
      </c>
      <c r="L140" s="98"/>
      <c r="M140" s="98"/>
      <c r="N140" s="98"/>
      <c r="O140" s="98"/>
      <c r="P140" s="98"/>
      <c r="Q140" s="98"/>
      <c r="R140" s="98"/>
      <c r="S140" s="98"/>
      <c r="T140" s="99">
        <v>2540916</v>
      </c>
      <c r="U140" s="93">
        <v>3.0779999999999998</v>
      </c>
      <c r="V140" s="100">
        <v>22</v>
      </c>
      <c r="W140" s="92">
        <v>3.552</v>
      </c>
      <c r="X140" s="101">
        <v>2.085</v>
      </c>
      <c r="Y140" s="75">
        <v>9541.8080000000009</v>
      </c>
      <c r="Z140" s="99">
        <v>13.4</v>
      </c>
      <c r="AA140" s="93">
        <v>243.81100000000001</v>
      </c>
      <c r="AB140" s="100">
        <v>3.94</v>
      </c>
      <c r="AC140" s="92">
        <v>9.6999999999999993</v>
      </c>
      <c r="AD140" s="101">
        <v>34.200000000000003</v>
      </c>
      <c r="AE140" s="75">
        <v>44.6</v>
      </c>
      <c r="AF140" s="99"/>
    </row>
    <row r="141" spans="1:32" x14ac:dyDescent="0.3">
      <c r="A141" s="98" t="s">
        <v>291</v>
      </c>
      <c r="B141" s="99" t="s">
        <v>292</v>
      </c>
      <c r="C141" s="93" t="s">
        <v>553</v>
      </c>
      <c r="D141" s="100">
        <v>20</v>
      </c>
      <c r="E141" s="92">
        <v>1</v>
      </c>
      <c r="F141" s="75">
        <v>0</v>
      </c>
      <c r="G141" s="99">
        <v>0</v>
      </c>
      <c r="H141" s="93">
        <v>70.055000000000007</v>
      </c>
      <c r="I141" s="100">
        <v>3.5030000000000001</v>
      </c>
      <c r="J141" s="92">
        <v>0</v>
      </c>
      <c r="K141" s="101">
        <v>0</v>
      </c>
      <c r="L141" s="98"/>
      <c r="M141" s="98"/>
      <c r="N141" s="98"/>
      <c r="O141" s="98"/>
      <c r="P141" s="98"/>
      <c r="Q141" s="98"/>
      <c r="R141" s="98"/>
      <c r="S141" s="98"/>
      <c r="T141" s="99">
        <v>285491</v>
      </c>
      <c r="U141" s="93">
        <v>15.342000000000001</v>
      </c>
      <c r="V141" s="100">
        <v>33.4</v>
      </c>
      <c r="W141" s="92">
        <v>9.9540000000000006</v>
      </c>
      <c r="X141" s="101">
        <v>6.4889999999999999</v>
      </c>
      <c r="Y141" s="75"/>
      <c r="Z141" s="99"/>
      <c r="AA141" s="93"/>
      <c r="AB141" s="100">
        <v>23.36</v>
      </c>
      <c r="AC141" s="92"/>
      <c r="AD141" s="101"/>
      <c r="AE141" s="75"/>
      <c r="AF141" s="99"/>
    </row>
    <row r="142" spans="1:32" x14ac:dyDescent="0.3">
      <c r="A142" s="98" t="s">
        <v>293</v>
      </c>
      <c r="B142" s="99" t="s">
        <v>294</v>
      </c>
      <c r="C142" s="93" t="s">
        <v>553</v>
      </c>
      <c r="D142" s="100">
        <v>958</v>
      </c>
      <c r="E142" s="92">
        <v>0</v>
      </c>
      <c r="F142" s="75">
        <v>65</v>
      </c>
      <c r="G142" s="99">
        <v>1</v>
      </c>
      <c r="H142" s="93">
        <v>39.576000000000001</v>
      </c>
      <c r="I142" s="100">
        <v>0</v>
      </c>
      <c r="J142" s="92">
        <v>2.6850000000000001</v>
      </c>
      <c r="K142" s="101">
        <v>4.1000000000000002E-2</v>
      </c>
      <c r="L142" s="98"/>
      <c r="M142" s="98"/>
      <c r="N142" s="98"/>
      <c r="O142" s="98"/>
      <c r="P142" s="98"/>
      <c r="Q142" s="98"/>
      <c r="R142" s="98"/>
      <c r="S142" s="98"/>
      <c r="T142" s="99">
        <v>24206636</v>
      </c>
      <c r="U142" s="93">
        <v>16.954999999999998</v>
      </c>
      <c r="V142" s="100">
        <v>15.1</v>
      </c>
      <c r="W142" s="92">
        <v>2.5529999999999999</v>
      </c>
      <c r="X142" s="101">
        <v>1.3779999999999999</v>
      </c>
      <c r="Y142" s="75">
        <v>926</v>
      </c>
      <c r="Z142" s="99">
        <v>44.5</v>
      </c>
      <c r="AA142" s="93">
        <v>238.339</v>
      </c>
      <c r="AB142" s="100">
        <v>2.42</v>
      </c>
      <c r="AC142" s="92">
        <v>0.1</v>
      </c>
      <c r="AD142" s="101">
        <v>15.4</v>
      </c>
      <c r="AE142" s="75">
        <v>8.9779999999999998</v>
      </c>
      <c r="AF142" s="99">
        <v>0.3</v>
      </c>
    </row>
    <row r="143" spans="1:32" x14ac:dyDescent="0.3">
      <c r="A143" s="98" t="s">
        <v>295</v>
      </c>
      <c r="B143" s="99" t="s">
        <v>296</v>
      </c>
      <c r="C143" s="93" t="s">
        <v>553</v>
      </c>
      <c r="D143" s="100">
        <v>10578</v>
      </c>
      <c r="E143" s="92">
        <v>416</v>
      </c>
      <c r="F143" s="75">
        <v>299</v>
      </c>
      <c r="G143" s="99">
        <v>12</v>
      </c>
      <c r="H143" s="93">
        <v>51.314999999999998</v>
      </c>
      <c r="I143" s="100">
        <v>2.0179999999999998</v>
      </c>
      <c r="J143" s="92">
        <v>1.45</v>
      </c>
      <c r="K143" s="101">
        <v>5.8000000000000003E-2</v>
      </c>
      <c r="L143" s="98"/>
      <c r="M143" s="98"/>
      <c r="N143" s="98"/>
      <c r="O143" s="98"/>
      <c r="P143" s="98"/>
      <c r="Q143" s="98"/>
      <c r="R143" s="98"/>
      <c r="S143" s="98"/>
      <c r="T143" s="99">
        <v>206139587</v>
      </c>
      <c r="U143" s="93">
        <v>209.58799999999999</v>
      </c>
      <c r="V143" s="100">
        <v>18.100000000000001</v>
      </c>
      <c r="W143" s="92">
        <v>2.7509999999999999</v>
      </c>
      <c r="X143" s="101">
        <v>1.4470000000000001</v>
      </c>
      <c r="Y143" s="75">
        <v>5338.4539999999997</v>
      </c>
      <c r="Z143" s="99"/>
      <c r="AA143" s="93">
        <v>181.01300000000001</v>
      </c>
      <c r="AB143" s="100">
        <v>2.42</v>
      </c>
      <c r="AC143" s="92">
        <v>0.6</v>
      </c>
      <c r="AD143" s="101">
        <v>10.8</v>
      </c>
      <c r="AE143" s="75">
        <v>41.948999999999998</v>
      </c>
      <c r="AF143" s="99"/>
    </row>
    <row r="144" spans="1:32" x14ac:dyDescent="0.3">
      <c r="A144" s="98" t="s">
        <v>297</v>
      </c>
      <c r="B144" s="99" t="s">
        <v>298</v>
      </c>
      <c r="C144" s="93" t="s">
        <v>553</v>
      </c>
      <c r="D144" s="100">
        <v>759</v>
      </c>
      <c r="E144" s="92">
        <v>0</v>
      </c>
      <c r="F144" s="75">
        <v>35</v>
      </c>
      <c r="G144" s="99">
        <v>0</v>
      </c>
      <c r="H144" s="93">
        <v>114.574</v>
      </c>
      <c r="I144" s="100">
        <v>0</v>
      </c>
      <c r="J144" s="92">
        <v>5.2830000000000004</v>
      </c>
      <c r="K144" s="101">
        <v>0</v>
      </c>
      <c r="L144" s="98"/>
      <c r="M144" s="98"/>
      <c r="N144" s="98"/>
      <c r="O144" s="98"/>
      <c r="P144" s="98"/>
      <c r="Q144" s="98"/>
      <c r="R144" s="98"/>
      <c r="S144" s="98"/>
      <c r="T144" s="99">
        <v>6624554</v>
      </c>
      <c r="U144" s="93">
        <v>51.667000000000002</v>
      </c>
      <c r="V144" s="100">
        <v>27.3</v>
      </c>
      <c r="W144" s="92">
        <v>5.4450000000000003</v>
      </c>
      <c r="X144" s="101">
        <v>3.5190000000000001</v>
      </c>
      <c r="Y144" s="75">
        <v>5321.4440000000004</v>
      </c>
      <c r="Z144" s="99">
        <v>3.2</v>
      </c>
      <c r="AA144" s="93">
        <v>137.01599999999999</v>
      </c>
      <c r="AB144" s="100">
        <v>11.47</v>
      </c>
      <c r="AC144" s="92"/>
      <c r="AD144" s="101"/>
      <c r="AE144" s="75"/>
      <c r="AF144" s="99">
        <v>0.9</v>
      </c>
    </row>
    <row r="145" spans="1:32" x14ac:dyDescent="0.3">
      <c r="A145" s="98" t="s">
        <v>299</v>
      </c>
      <c r="B145" s="99" t="s">
        <v>300</v>
      </c>
      <c r="C145" s="93" t="s">
        <v>553</v>
      </c>
      <c r="D145" s="100">
        <v>46545</v>
      </c>
      <c r="E145" s="92">
        <v>103</v>
      </c>
      <c r="F145" s="75">
        <v>5962</v>
      </c>
      <c r="G145" s="99">
        <v>6</v>
      </c>
      <c r="H145" s="93">
        <v>2716.39</v>
      </c>
      <c r="I145" s="100">
        <v>6.0110000000000001</v>
      </c>
      <c r="J145" s="92">
        <v>347.94499999999999</v>
      </c>
      <c r="K145" s="101">
        <v>0.35</v>
      </c>
      <c r="L145" s="98"/>
      <c r="M145" s="98"/>
      <c r="N145" s="98"/>
      <c r="O145" s="98"/>
      <c r="P145" s="98"/>
      <c r="Q145" s="98"/>
      <c r="R145" s="98"/>
      <c r="S145" s="98"/>
      <c r="T145" s="99">
        <v>17134873</v>
      </c>
      <c r="U145" s="93">
        <v>508.54399999999998</v>
      </c>
      <c r="V145" s="100">
        <v>43.2</v>
      </c>
      <c r="W145" s="92">
        <v>18.779</v>
      </c>
      <c r="X145" s="101">
        <v>11.881</v>
      </c>
      <c r="Y145" s="75">
        <v>48472.544999999998</v>
      </c>
      <c r="Z145" s="99"/>
      <c r="AA145" s="93">
        <v>109.361</v>
      </c>
      <c r="AB145" s="100">
        <v>5.29</v>
      </c>
      <c r="AC145" s="92">
        <v>24.4</v>
      </c>
      <c r="AD145" s="101">
        <v>27.3</v>
      </c>
      <c r="AE145" s="75"/>
      <c r="AF145" s="99">
        <v>3.32</v>
      </c>
    </row>
    <row r="146" spans="1:32" x14ac:dyDescent="0.3">
      <c r="A146" s="98" t="s">
        <v>301</v>
      </c>
      <c r="B146" s="99" t="s">
        <v>302</v>
      </c>
      <c r="C146" s="93" t="s">
        <v>553</v>
      </c>
      <c r="D146" s="100">
        <v>8411</v>
      </c>
      <c r="E146" s="92">
        <v>0</v>
      </c>
      <c r="F146" s="75">
        <v>236</v>
      </c>
      <c r="G146" s="99">
        <v>0</v>
      </c>
      <c r="H146" s="93">
        <v>1551.489</v>
      </c>
      <c r="I146" s="100">
        <v>0</v>
      </c>
      <c r="J146" s="92">
        <v>43.531999999999996</v>
      </c>
      <c r="K146" s="101">
        <v>0</v>
      </c>
      <c r="L146" s="98"/>
      <c r="M146" s="98"/>
      <c r="N146" s="98"/>
      <c r="O146" s="98"/>
      <c r="P146" s="98"/>
      <c r="Q146" s="98"/>
      <c r="R146" s="98"/>
      <c r="S146" s="98">
        <v>54.63</v>
      </c>
      <c r="T146" s="99">
        <v>5421242</v>
      </c>
      <c r="U146" s="93">
        <v>14.462</v>
      </c>
      <c r="V146" s="100">
        <v>39.700000000000003</v>
      </c>
      <c r="W146" s="92">
        <v>16.821000000000002</v>
      </c>
      <c r="X146" s="101">
        <v>10.813000000000001</v>
      </c>
      <c r="Y146" s="75">
        <v>64800.057000000001</v>
      </c>
      <c r="Z146" s="99">
        <v>0.2</v>
      </c>
      <c r="AA146" s="93">
        <v>114.316</v>
      </c>
      <c r="AB146" s="100">
        <v>5.31</v>
      </c>
      <c r="AC146" s="92">
        <v>19.600000000000001</v>
      </c>
      <c r="AD146" s="101">
        <v>20.7</v>
      </c>
      <c r="AE146" s="75"/>
      <c r="AF146" s="99">
        <v>3.6</v>
      </c>
    </row>
    <row r="147" spans="1:32" x14ac:dyDescent="0.3">
      <c r="A147" s="98" t="s">
        <v>303</v>
      </c>
      <c r="B147" s="99" t="s">
        <v>304</v>
      </c>
      <c r="C147" s="93" t="s">
        <v>553</v>
      </c>
      <c r="D147" s="100">
        <v>1798</v>
      </c>
      <c r="E147" s="92">
        <v>226</v>
      </c>
      <c r="F147" s="75">
        <v>8</v>
      </c>
      <c r="G147" s="99">
        <v>0</v>
      </c>
      <c r="H147" s="93">
        <v>61.709000000000003</v>
      </c>
      <c r="I147" s="100">
        <v>7.7569999999999997</v>
      </c>
      <c r="J147" s="92">
        <v>0.27500000000000002</v>
      </c>
      <c r="K147" s="101">
        <v>0</v>
      </c>
      <c r="L147" s="98"/>
      <c r="M147" s="98"/>
      <c r="N147" s="98"/>
      <c r="O147" s="98"/>
      <c r="P147" s="98"/>
      <c r="Q147" s="98"/>
      <c r="R147" s="98"/>
      <c r="S147" s="98"/>
      <c r="T147" s="99">
        <v>29136808</v>
      </c>
      <c r="U147" s="93">
        <v>204.43</v>
      </c>
      <c r="V147" s="100">
        <v>25</v>
      </c>
      <c r="W147" s="92">
        <v>5.8090000000000002</v>
      </c>
      <c r="X147" s="101">
        <v>3.2120000000000002</v>
      </c>
      <c r="Y147" s="75">
        <v>2442.8040000000001</v>
      </c>
      <c r="Z147" s="99">
        <v>15</v>
      </c>
      <c r="AA147" s="93">
        <v>260.79700000000003</v>
      </c>
      <c r="AB147" s="100">
        <v>7.26</v>
      </c>
      <c r="AC147" s="92">
        <v>9.5</v>
      </c>
      <c r="AD147" s="101">
        <v>37.799999999999997</v>
      </c>
      <c r="AE147" s="75">
        <v>47.781999999999996</v>
      </c>
      <c r="AF147" s="99">
        <v>0.3</v>
      </c>
    </row>
    <row r="148" spans="1:32" x14ac:dyDescent="0.3">
      <c r="A148" s="98" t="s">
        <v>305</v>
      </c>
      <c r="B148" s="99" t="s">
        <v>306</v>
      </c>
      <c r="C148" s="93" t="s">
        <v>553</v>
      </c>
      <c r="D148" s="100">
        <v>1154</v>
      </c>
      <c r="E148" s="92">
        <v>0</v>
      </c>
      <c r="F148" s="75">
        <v>22</v>
      </c>
      <c r="G148" s="99">
        <v>0</v>
      </c>
      <c r="H148" s="93">
        <v>239.30799999999999</v>
      </c>
      <c r="I148" s="100">
        <v>0</v>
      </c>
      <c r="J148" s="92">
        <v>4.5620000000000003</v>
      </c>
      <c r="K148" s="101">
        <v>0</v>
      </c>
      <c r="L148" s="98"/>
      <c r="M148" s="98"/>
      <c r="N148" s="98"/>
      <c r="O148" s="98"/>
      <c r="P148" s="98"/>
      <c r="Q148" s="98"/>
      <c r="R148" s="98"/>
      <c r="S148" s="98">
        <v>33.33</v>
      </c>
      <c r="T148" s="99">
        <v>4822233</v>
      </c>
      <c r="U148" s="93">
        <v>18.206</v>
      </c>
      <c r="V148" s="100">
        <v>37.9</v>
      </c>
      <c r="W148" s="92">
        <v>15.321999999999999</v>
      </c>
      <c r="X148" s="101">
        <v>9.7200000000000006</v>
      </c>
      <c r="Y148" s="75">
        <v>36085.843000000001</v>
      </c>
      <c r="Z148" s="99"/>
      <c r="AA148" s="93">
        <v>128.797</v>
      </c>
      <c r="AB148" s="100">
        <v>8.08</v>
      </c>
      <c r="AC148" s="92">
        <v>14.8</v>
      </c>
      <c r="AD148" s="101">
        <v>17.2</v>
      </c>
      <c r="AE148" s="75"/>
      <c r="AF148" s="99">
        <v>2.61</v>
      </c>
    </row>
    <row r="149" spans="1:32" x14ac:dyDescent="0.3">
      <c r="A149" s="98" t="s">
        <v>307</v>
      </c>
      <c r="B149" s="99" t="s">
        <v>308</v>
      </c>
      <c r="C149" s="93" t="s">
        <v>553</v>
      </c>
      <c r="D149" s="100">
        <v>12223</v>
      </c>
      <c r="E149" s="92">
        <v>786</v>
      </c>
      <c r="F149" s="75">
        <v>50</v>
      </c>
      <c r="G149" s="99">
        <v>3</v>
      </c>
      <c r="H149" s="93">
        <v>2393.5590000000002</v>
      </c>
      <c r="I149" s="100">
        <v>153.91800000000001</v>
      </c>
      <c r="J149" s="92">
        <v>9.7910000000000004</v>
      </c>
      <c r="K149" s="101">
        <v>0.58699999999999997</v>
      </c>
      <c r="L149" s="98"/>
      <c r="M149" s="98"/>
      <c r="N149" s="98"/>
      <c r="O149" s="98"/>
      <c r="P149" s="98"/>
      <c r="Q149" s="98"/>
      <c r="R149" s="98"/>
      <c r="S149" s="98"/>
      <c r="T149" s="99">
        <v>5106622</v>
      </c>
      <c r="U149" s="93">
        <v>14.98</v>
      </c>
      <c r="V149" s="100">
        <v>30.7</v>
      </c>
      <c r="W149" s="92">
        <v>2.355</v>
      </c>
      <c r="X149" s="101">
        <v>1.53</v>
      </c>
      <c r="Y149" s="75">
        <v>37960.709000000003</v>
      </c>
      <c r="Z149" s="99"/>
      <c r="AA149" s="93">
        <v>266.34199999999998</v>
      </c>
      <c r="AB149" s="100">
        <v>12.61</v>
      </c>
      <c r="AC149" s="92">
        <v>0.5</v>
      </c>
      <c r="AD149" s="101">
        <v>15.6</v>
      </c>
      <c r="AE149" s="75">
        <v>97.4</v>
      </c>
      <c r="AF149" s="99">
        <v>1.6</v>
      </c>
    </row>
    <row r="150" spans="1:32" x14ac:dyDescent="0.3">
      <c r="A150" s="98" t="s">
        <v>309</v>
      </c>
      <c r="B150" s="99" t="s">
        <v>310</v>
      </c>
      <c r="C150" s="93" t="s">
        <v>553</v>
      </c>
      <c r="D150" s="100">
        <v>76398</v>
      </c>
      <c r="E150" s="92">
        <v>3938</v>
      </c>
      <c r="F150" s="75">
        <v>1621</v>
      </c>
      <c r="G150" s="99">
        <v>78</v>
      </c>
      <c r="H150" s="93">
        <v>345.86099999999999</v>
      </c>
      <c r="I150" s="100">
        <v>17.827999999999999</v>
      </c>
      <c r="J150" s="92">
        <v>7.3380000000000001</v>
      </c>
      <c r="K150" s="101">
        <v>0.35299999999999998</v>
      </c>
      <c r="L150" s="98"/>
      <c r="M150" s="98"/>
      <c r="N150" s="98"/>
      <c r="O150" s="98"/>
      <c r="P150" s="98"/>
      <c r="Q150" s="98"/>
      <c r="R150" s="98"/>
      <c r="S150" s="98"/>
      <c r="T150" s="99">
        <v>220892331</v>
      </c>
      <c r="U150" s="93">
        <v>255.57300000000001</v>
      </c>
      <c r="V150" s="100">
        <v>23.5</v>
      </c>
      <c r="W150" s="92">
        <v>4.4950000000000001</v>
      </c>
      <c r="X150" s="101">
        <v>2.78</v>
      </c>
      <c r="Y150" s="75">
        <v>5034.7079999999996</v>
      </c>
      <c r="Z150" s="99">
        <v>4</v>
      </c>
      <c r="AA150" s="93">
        <v>423.03100000000001</v>
      </c>
      <c r="AB150" s="100">
        <v>8.35</v>
      </c>
      <c r="AC150" s="92">
        <v>2.8</v>
      </c>
      <c r="AD150" s="101">
        <v>36.700000000000003</v>
      </c>
      <c r="AE150" s="75">
        <v>59.606999999999999</v>
      </c>
      <c r="AF150" s="99">
        <v>0.6</v>
      </c>
    </row>
    <row r="151" spans="1:32" x14ac:dyDescent="0.3">
      <c r="A151" s="98" t="s">
        <v>311</v>
      </c>
      <c r="B151" s="99" t="s">
        <v>312</v>
      </c>
      <c r="C151" s="93" t="s">
        <v>553</v>
      </c>
      <c r="D151" s="100">
        <v>13837</v>
      </c>
      <c r="E151" s="92">
        <v>374</v>
      </c>
      <c r="F151" s="75">
        <v>344</v>
      </c>
      <c r="G151" s="99">
        <v>8</v>
      </c>
      <c r="H151" s="93">
        <v>3206.893</v>
      </c>
      <c r="I151" s="100">
        <v>86.679000000000002</v>
      </c>
      <c r="J151" s="92">
        <v>79.725999999999999</v>
      </c>
      <c r="K151" s="101">
        <v>1.8540000000000001</v>
      </c>
      <c r="L151" s="98"/>
      <c r="M151" s="98"/>
      <c r="N151" s="98"/>
      <c r="O151" s="98"/>
      <c r="P151" s="98"/>
      <c r="Q151" s="98"/>
      <c r="R151" s="98"/>
      <c r="S151" s="98"/>
      <c r="T151" s="99">
        <v>4314768</v>
      </c>
      <c r="U151" s="93">
        <v>55.133000000000003</v>
      </c>
      <c r="V151" s="100">
        <v>29.7</v>
      </c>
      <c r="W151" s="92">
        <v>7.9180000000000001</v>
      </c>
      <c r="X151" s="101">
        <v>5.03</v>
      </c>
      <c r="Y151" s="75">
        <v>22267.037</v>
      </c>
      <c r="Z151" s="99">
        <v>2.2000000000000002</v>
      </c>
      <c r="AA151" s="93">
        <v>128.346</v>
      </c>
      <c r="AB151" s="100">
        <v>8.33</v>
      </c>
      <c r="AC151" s="92">
        <v>2.4</v>
      </c>
      <c r="AD151" s="101">
        <v>9.9</v>
      </c>
      <c r="AE151" s="75"/>
      <c r="AF151" s="99">
        <v>2.2999999999999998</v>
      </c>
    </row>
    <row r="152" spans="1:32" x14ac:dyDescent="0.3">
      <c r="A152" s="98" t="s">
        <v>313</v>
      </c>
      <c r="B152" s="99" t="s">
        <v>314</v>
      </c>
      <c r="C152" s="93" t="s">
        <v>553</v>
      </c>
      <c r="D152" s="100">
        <v>170039</v>
      </c>
      <c r="E152" s="92">
        <v>5563</v>
      </c>
      <c r="F152" s="75">
        <v>4634</v>
      </c>
      <c r="G152" s="99">
        <v>128</v>
      </c>
      <c r="H152" s="93">
        <v>5157.0969999999998</v>
      </c>
      <c r="I152" s="100">
        <v>168.72</v>
      </c>
      <c r="J152" s="92">
        <v>140.54400000000001</v>
      </c>
      <c r="K152" s="101">
        <v>3.8820000000000001</v>
      </c>
      <c r="L152" s="98"/>
      <c r="M152" s="98"/>
      <c r="N152" s="98"/>
      <c r="O152" s="98"/>
      <c r="P152" s="98"/>
      <c r="Q152" s="98"/>
      <c r="R152" s="98"/>
      <c r="S152" s="98"/>
      <c r="T152" s="99">
        <v>32971846</v>
      </c>
      <c r="U152" s="93">
        <v>25.129000000000001</v>
      </c>
      <c r="V152" s="100">
        <v>29.1</v>
      </c>
      <c r="W152" s="92">
        <v>7.1509999999999998</v>
      </c>
      <c r="X152" s="101">
        <v>4.4550000000000001</v>
      </c>
      <c r="Y152" s="75">
        <v>12236.706</v>
      </c>
      <c r="Z152" s="99">
        <v>3.5</v>
      </c>
      <c r="AA152" s="93">
        <v>85.754999999999995</v>
      </c>
      <c r="AB152" s="100">
        <v>5.95</v>
      </c>
      <c r="AC152" s="92">
        <v>4.8</v>
      </c>
      <c r="AD152" s="101"/>
      <c r="AE152" s="75"/>
      <c r="AF152" s="99">
        <v>1.6</v>
      </c>
    </row>
    <row r="153" spans="1:32" x14ac:dyDescent="0.3">
      <c r="A153" s="98" t="s">
        <v>315</v>
      </c>
      <c r="B153" s="99" t="s">
        <v>316</v>
      </c>
      <c r="C153" s="93" t="s">
        <v>553</v>
      </c>
      <c r="D153" s="100">
        <v>18638</v>
      </c>
      <c r="E153" s="92">
        <v>552</v>
      </c>
      <c r="F153" s="75">
        <v>960</v>
      </c>
      <c r="G153" s="99">
        <v>3</v>
      </c>
      <c r="H153" s="93">
        <v>170.084</v>
      </c>
      <c r="I153" s="100">
        <v>5.0369999999999999</v>
      </c>
      <c r="J153" s="92">
        <v>8.7609999999999992</v>
      </c>
      <c r="K153" s="101">
        <v>2.7E-2</v>
      </c>
      <c r="L153" s="98"/>
      <c r="M153" s="98"/>
      <c r="N153" s="98"/>
      <c r="O153" s="98"/>
      <c r="P153" s="98"/>
      <c r="Q153" s="98"/>
      <c r="R153" s="98"/>
      <c r="S153" s="98"/>
      <c r="T153" s="99">
        <v>109581085</v>
      </c>
      <c r="U153" s="93">
        <v>351.87299999999999</v>
      </c>
      <c r="V153" s="100">
        <v>25.2</v>
      </c>
      <c r="W153" s="92">
        <v>4.8029999999999999</v>
      </c>
      <c r="X153" s="101">
        <v>2.661</v>
      </c>
      <c r="Y153" s="75">
        <v>7599.1880000000001</v>
      </c>
      <c r="Z153" s="99"/>
      <c r="AA153" s="93">
        <v>370.43700000000001</v>
      </c>
      <c r="AB153" s="100">
        <v>7.07</v>
      </c>
      <c r="AC153" s="92">
        <v>7.8</v>
      </c>
      <c r="AD153" s="101">
        <v>40.799999999999997</v>
      </c>
      <c r="AE153" s="75">
        <v>78.462999999999994</v>
      </c>
      <c r="AF153" s="99">
        <v>1</v>
      </c>
    </row>
    <row r="154" spans="1:32" x14ac:dyDescent="0.3">
      <c r="A154" s="98" t="s">
        <v>317</v>
      </c>
      <c r="B154" s="99" t="s">
        <v>318</v>
      </c>
      <c r="C154" s="93" t="s">
        <v>553</v>
      </c>
      <c r="D154" s="100">
        <v>8</v>
      </c>
      <c r="E154" s="92">
        <v>0</v>
      </c>
      <c r="F154" s="75">
        <v>0</v>
      </c>
      <c r="G154" s="99">
        <v>0</v>
      </c>
      <c r="H154" s="93">
        <v>0.89400000000000002</v>
      </c>
      <c r="I154" s="100">
        <v>0</v>
      </c>
      <c r="J154" s="92">
        <v>0</v>
      </c>
      <c r="K154" s="101">
        <v>0</v>
      </c>
      <c r="L154" s="98"/>
      <c r="M154" s="98"/>
      <c r="N154" s="98"/>
      <c r="O154" s="98"/>
      <c r="P154" s="98"/>
      <c r="Q154" s="98"/>
      <c r="R154" s="98"/>
      <c r="S154" s="98"/>
      <c r="T154" s="99">
        <v>8947027</v>
      </c>
      <c r="U154" s="93">
        <v>18.22</v>
      </c>
      <c r="V154" s="100">
        <v>22.6</v>
      </c>
      <c r="W154" s="92">
        <v>3.8079999999999998</v>
      </c>
      <c r="X154" s="101">
        <v>2.1419999999999999</v>
      </c>
      <c r="Y154" s="75">
        <v>3823.194</v>
      </c>
      <c r="Z154" s="99"/>
      <c r="AA154" s="93">
        <v>561.49400000000003</v>
      </c>
      <c r="AB154" s="100">
        <v>17.649999999999999</v>
      </c>
      <c r="AC154" s="92">
        <v>23.5</v>
      </c>
      <c r="AD154" s="101">
        <v>48.8</v>
      </c>
      <c r="AE154" s="75"/>
      <c r="AF154" s="99"/>
    </row>
    <row r="155" spans="1:32" x14ac:dyDescent="0.3">
      <c r="A155" s="98" t="s">
        <v>319</v>
      </c>
      <c r="B155" s="99" t="s">
        <v>320</v>
      </c>
      <c r="C155" s="93" t="s">
        <v>553</v>
      </c>
      <c r="D155" s="100">
        <v>24165</v>
      </c>
      <c r="E155" s="92">
        <v>379</v>
      </c>
      <c r="F155" s="75">
        <v>1074</v>
      </c>
      <c r="G155" s="99">
        <v>10</v>
      </c>
      <c r="H155" s="93">
        <v>638.49800000000005</v>
      </c>
      <c r="I155" s="100">
        <v>10.013999999999999</v>
      </c>
      <c r="J155" s="92">
        <v>28.378</v>
      </c>
      <c r="K155" s="101">
        <v>0.26400000000000001</v>
      </c>
      <c r="L155" s="98"/>
      <c r="M155" s="98"/>
      <c r="N155" s="98"/>
      <c r="O155" s="98"/>
      <c r="P155" s="98"/>
      <c r="Q155" s="98"/>
      <c r="R155" s="98"/>
      <c r="S155" s="98"/>
      <c r="T155" s="99">
        <v>37846605</v>
      </c>
      <c r="U155" s="93">
        <v>124.027</v>
      </c>
      <c r="V155" s="100">
        <v>41.8</v>
      </c>
      <c r="W155" s="92">
        <v>16.763000000000002</v>
      </c>
      <c r="X155" s="101">
        <v>10.202</v>
      </c>
      <c r="Y155" s="75">
        <v>27216.445</v>
      </c>
      <c r="Z155" s="99"/>
      <c r="AA155" s="93">
        <v>227.33099999999999</v>
      </c>
      <c r="AB155" s="100">
        <v>5.91</v>
      </c>
      <c r="AC155" s="92">
        <v>23.3</v>
      </c>
      <c r="AD155" s="101">
        <v>33.1</v>
      </c>
      <c r="AE155" s="75"/>
      <c r="AF155" s="99">
        <v>6.62</v>
      </c>
    </row>
    <row r="156" spans="1:32" x14ac:dyDescent="0.3">
      <c r="A156" s="98" t="s">
        <v>321</v>
      </c>
      <c r="B156" s="99" t="s">
        <v>322</v>
      </c>
      <c r="C156" s="93" t="s">
        <v>553</v>
      </c>
      <c r="D156" s="100">
        <v>3873</v>
      </c>
      <c r="E156" s="92">
        <v>97</v>
      </c>
      <c r="F156" s="75">
        <v>136</v>
      </c>
      <c r="G156" s="99">
        <v>0</v>
      </c>
      <c r="H156" s="93">
        <v>1353.798</v>
      </c>
      <c r="I156" s="100">
        <v>33.905999999999999</v>
      </c>
      <c r="J156" s="92">
        <v>47.537999999999997</v>
      </c>
      <c r="K156" s="101">
        <v>0</v>
      </c>
      <c r="L156" s="98"/>
      <c r="M156" s="98"/>
      <c r="N156" s="98"/>
      <c r="O156" s="98"/>
      <c r="P156" s="98"/>
      <c r="Q156" s="98"/>
      <c r="R156" s="98"/>
      <c r="S156" s="98"/>
      <c r="T156" s="99">
        <v>2860840</v>
      </c>
      <c r="U156" s="93">
        <v>376.23200000000003</v>
      </c>
      <c r="V156" s="100">
        <v>38.200000000000003</v>
      </c>
      <c r="W156" s="92">
        <v>15.167999999999999</v>
      </c>
      <c r="X156" s="101">
        <v>9.8290000000000006</v>
      </c>
      <c r="Y156" s="75">
        <v>35044.67</v>
      </c>
      <c r="Z156" s="99"/>
      <c r="AA156" s="93">
        <v>108.09399999999999</v>
      </c>
      <c r="AB156" s="100">
        <v>12.9</v>
      </c>
      <c r="AC156" s="92"/>
      <c r="AD156" s="101"/>
      <c r="AE156" s="75"/>
      <c r="AF156" s="99"/>
    </row>
    <row r="157" spans="1:32" x14ac:dyDescent="0.3">
      <c r="A157" s="98" t="s">
        <v>323</v>
      </c>
      <c r="B157" s="99" t="s">
        <v>324</v>
      </c>
      <c r="C157" s="93" t="s">
        <v>553</v>
      </c>
      <c r="D157" s="100">
        <v>32700</v>
      </c>
      <c r="E157" s="92">
        <v>200</v>
      </c>
      <c r="F157" s="75">
        <v>1424</v>
      </c>
      <c r="G157" s="99">
        <v>14</v>
      </c>
      <c r="H157" s="93">
        <v>3206.9180000000001</v>
      </c>
      <c r="I157" s="100">
        <v>19.614000000000001</v>
      </c>
      <c r="J157" s="92">
        <v>139.65299999999999</v>
      </c>
      <c r="K157" s="101">
        <v>1.373</v>
      </c>
      <c r="L157" s="98"/>
      <c r="M157" s="98"/>
      <c r="N157" s="98"/>
      <c r="O157" s="98"/>
      <c r="P157" s="98"/>
      <c r="Q157" s="98"/>
      <c r="R157" s="98"/>
      <c r="S157" s="98"/>
      <c r="T157" s="99">
        <v>10196707</v>
      </c>
      <c r="U157" s="93">
        <v>112.371</v>
      </c>
      <c r="V157" s="100">
        <v>46.2</v>
      </c>
      <c r="W157" s="92">
        <v>21.501999999999999</v>
      </c>
      <c r="X157" s="101">
        <v>14.923999999999999</v>
      </c>
      <c r="Y157" s="75">
        <v>27936.896000000001</v>
      </c>
      <c r="Z157" s="99">
        <v>0.5</v>
      </c>
      <c r="AA157" s="93">
        <v>127.842</v>
      </c>
      <c r="AB157" s="100">
        <v>9.85</v>
      </c>
      <c r="AC157" s="92">
        <v>16.3</v>
      </c>
      <c r="AD157" s="101">
        <v>30</v>
      </c>
      <c r="AE157" s="75"/>
      <c r="AF157" s="99">
        <v>3.39</v>
      </c>
    </row>
    <row r="158" spans="1:32" x14ac:dyDescent="0.3">
      <c r="A158" s="98" t="s">
        <v>325</v>
      </c>
      <c r="B158" s="99" t="s">
        <v>326</v>
      </c>
      <c r="C158" s="93" t="s">
        <v>553</v>
      </c>
      <c r="D158" s="100">
        <v>995</v>
      </c>
      <c r="E158" s="92">
        <v>9</v>
      </c>
      <c r="F158" s="75">
        <v>11</v>
      </c>
      <c r="G158" s="99">
        <v>0</v>
      </c>
      <c r="H158" s="93">
        <v>139.50200000000001</v>
      </c>
      <c r="I158" s="100">
        <v>1.262</v>
      </c>
      <c r="J158" s="92">
        <v>1.542</v>
      </c>
      <c r="K158" s="101">
        <v>0</v>
      </c>
      <c r="L158" s="98"/>
      <c r="M158" s="98"/>
      <c r="N158" s="98"/>
      <c r="O158" s="98"/>
      <c r="P158" s="98"/>
      <c r="Q158" s="98"/>
      <c r="R158" s="98"/>
      <c r="S158" s="98"/>
      <c r="T158" s="99">
        <v>7132530</v>
      </c>
      <c r="U158" s="93">
        <v>17.143999999999998</v>
      </c>
      <c r="V158" s="100">
        <v>26.5</v>
      </c>
      <c r="W158" s="92">
        <v>6.3780000000000001</v>
      </c>
      <c r="X158" s="101">
        <v>3.8330000000000002</v>
      </c>
      <c r="Y158" s="75">
        <v>8827.01</v>
      </c>
      <c r="Z158" s="99">
        <v>1.7</v>
      </c>
      <c r="AA158" s="93">
        <v>199.12799999999999</v>
      </c>
      <c r="AB158" s="100">
        <v>8.27</v>
      </c>
      <c r="AC158" s="92">
        <v>5</v>
      </c>
      <c r="AD158" s="101">
        <v>21.6</v>
      </c>
      <c r="AE158" s="75">
        <v>79.602000000000004</v>
      </c>
      <c r="AF158" s="99">
        <v>1.3</v>
      </c>
    </row>
    <row r="159" spans="1:32" x14ac:dyDescent="0.3">
      <c r="A159" s="98" t="s">
        <v>327</v>
      </c>
      <c r="B159" s="99" t="s">
        <v>328</v>
      </c>
      <c r="C159" s="93" t="s">
        <v>553</v>
      </c>
      <c r="D159" s="100">
        <v>628</v>
      </c>
      <c r="E159" s="92">
        <v>1</v>
      </c>
      <c r="F159" s="75">
        <v>5</v>
      </c>
      <c r="G159" s="99">
        <v>0</v>
      </c>
      <c r="H159" s="93">
        <v>123.10299999999999</v>
      </c>
      <c r="I159" s="100">
        <v>0.19600000000000001</v>
      </c>
      <c r="J159" s="92">
        <v>0.98</v>
      </c>
      <c r="K159" s="101">
        <v>0</v>
      </c>
      <c r="L159" s="98"/>
      <c r="M159" s="98"/>
      <c r="N159" s="98"/>
      <c r="O159" s="98"/>
      <c r="P159" s="98"/>
      <c r="Q159" s="98"/>
      <c r="R159" s="98"/>
      <c r="S159" s="98"/>
      <c r="T159" s="99">
        <v>5101416</v>
      </c>
      <c r="U159" s="93">
        <v>778.202</v>
      </c>
      <c r="V159" s="100">
        <v>20.399999999999999</v>
      </c>
      <c r="W159" s="92">
        <v>3.0430000000000001</v>
      </c>
      <c r="X159" s="101">
        <v>1.726</v>
      </c>
      <c r="Y159" s="75">
        <v>4449.8980000000001</v>
      </c>
      <c r="Z159" s="99">
        <v>1</v>
      </c>
      <c r="AA159" s="93">
        <v>265.91000000000003</v>
      </c>
      <c r="AB159" s="100">
        <v>10.59</v>
      </c>
      <c r="AC159" s="92"/>
      <c r="AD159" s="101"/>
      <c r="AE159" s="75"/>
      <c r="AF159" s="99"/>
    </row>
    <row r="160" spans="1:32" x14ac:dyDescent="0.3">
      <c r="A160" s="98" t="s">
        <v>329</v>
      </c>
      <c r="B160" s="99" t="s">
        <v>330</v>
      </c>
      <c r="C160" s="93" t="s">
        <v>553</v>
      </c>
      <c r="D160" s="100">
        <v>60</v>
      </c>
      <c r="E160" s="92">
        <v>0</v>
      </c>
      <c r="F160" s="75">
        <v>0</v>
      </c>
      <c r="G160" s="99">
        <v>0</v>
      </c>
      <c r="H160" s="93">
        <v>213.596</v>
      </c>
      <c r="I160" s="100">
        <v>0</v>
      </c>
      <c r="J160" s="92">
        <v>0</v>
      </c>
      <c r="K160" s="101">
        <v>0</v>
      </c>
      <c r="L160" s="98"/>
      <c r="M160" s="98"/>
      <c r="N160" s="98"/>
      <c r="O160" s="98"/>
      <c r="P160" s="98"/>
      <c r="Q160" s="98"/>
      <c r="R160" s="98"/>
      <c r="S160" s="98"/>
      <c r="T160" s="99">
        <v>280904</v>
      </c>
      <c r="U160" s="93">
        <v>77.323999999999998</v>
      </c>
      <c r="V160" s="100">
        <v>32.700000000000003</v>
      </c>
      <c r="W160" s="92">
        <v>7.7750000000000004</v>
      </c>
      <c r="X160" s="101">
        <v>4.593</v>
      </c>
      <c r="Y160" s="75"/>
      <c r="Z160" s="99"/>
      <c r="AA160" s="93"/>
      <c r="AB160" s="100">
        <v>22.63</v>
      </c>
      <c r="AC160" s="92"/>
      <c r="AD160" s="101"/>
      <c r="AE160" s="75"/>
      <c r="AF160" s="99"/>
    </row>
    <row r="161" spans="1:32" x14ac:dyDescent="0.3">
      <c r="A161" s="98" t="s">
        <v>331</v>
      </c>
      <c r="B161" s="99" t="s">
        <v>332</v>
      </c>
      <c r="C161" s="93" t="s">
        <v>553</v>
      </c>
      <c r="D161" s="100">
        <v>58433</v>
      </c>
      <c r="E161" s="92">
        <v>1523</v>
      </c>
      <c r="F161" s="75">
        <v>40</v>
      </c>
      <c r="G161" s="99">
        <v>2</v>
      </c>
      <c r="H161" s="93">
        <v>20281.771000000001</v>
      </c>
      <c r="I161" s="100">
        <v>528.625</v>
      </c>
      <c r="J161" s="92">
        <v>13.884</v>
      </c>
      <c r="K161" s="101">
        <v>0.69399999999999995</v>
      </c>
      <c r="L161" s="98"/>
      <c r="M161" s="98"/>
      <c r="N161" s="98"/>
      <c r="O161" s="98"/>
      <c r="P161" s="98"/>
      <c r="Q161" s="98"/>
      <c r="R161" s="98"/>
      <c r="S161" s="98"/>
      <c r="T161" s="99">
        <v>2881060</v>
      </c>
      <c r="U161" s="93">
        <v>227.322</v>
      </c>
      <c r="V161" s="100">
        <v>31.9</v>
      </c>
      <c r="W161" s="92">
        <v>1.3069999999999999</v>
      </c>
      <c r="X161" s="101">
        <v>0.61699999999999999</v>
      </c>
      <c r="Y161" s="75">
        <v>116935.6</v>
      </c>
      <c r="Z161" s="99"/>
      <c r="AA161" s="93">
        <v>176.69</v>
      </c>
      <c r="AB161" s="100">
        <v>16.52</v>
      </c>
      <c r="AC161" s="92">
        <v>0.8</v>
      </c>
      <c r="AD161" s="101">
        <v>26.9</v>
      </c>
      <c r="AE161" s="75"/>
      <c r="AF161" s="99">
        <v>1.2</v>
      </c>
    </row>
    <row r="162" spans="1:32" x14ac:dyDescent="0.3">
      <c r="A162" s="98" t="s">
        <v>334</v>
      </c>
      <c r="B162" s="99" t="s">
        <v>335</v>
      </c>
      <c r="C162" s="93" t="s">
        <v>553</v>
      </c>
      <c r="D162" s="100">
        <v>19398</v>
      </c>
      <c r="E162" s="92">
        <v>141</v>
      </c>
      <c r="F162" s="75">
        <v>1279</v>
      </c>
      <c r="G162" s="99">
        <v>17</v>
      </c>
      <c r="H162" s="93">
        <v>1008.3339999999999</v>
      </c>
      <c r="I162" s="100">
        <v>7.3289999999999997</v>
      </c>
      <c r="J162" s="92">
        <v>66.483999999999995</v>
      </c>
      <c r="K162" s="101">
        <v>0.88400000000000001</v>
      </c>
      <c r="L162" s="98"/>
      <c r="M162" s="98"/>
      <c r="N162" s="98"/>
      <c r="O162" s="98"/>
      <c r="P162" s="98"/>
      <c r="Q162" s="98"/>
      <c r="R162" s="98"/>
      <c r="S162" s="98"/>
      <c r="T162" s="99">
        <v>19237682</v>
      </c>
      <c r="U162" s="93">
        <v>85.129000000000005</v>
      </c>
      <c r="V162" s="100">
        <v>43</v>
      </c>
      <c r="W162" s="92">
        <v>17.850000000000001</v>
      </c>
      <c r="X162" s="101">
        <v>11.69</v>
      </c>
      <c r="Y162" s="75">
        <v>23313.199000000001</v>
      </c>
      <c r="Z162" s="99">
        <v>5.7</v>
      </c>
      <c r="AA162" s="93">
        <v>370.94600000000003</v>
      </c>
      <c r="AB162" s="100">
        <v>9.74</v>
      </c>
      <c r="AC162" s="92">
        <v>22.9</v>
      </c>
      <c r="AD162" s="101">
        <v>37.1</v>
      </c>
      <c r="AE162" s="75"/>
      <c r="AF162" s="99">
        <v>6.8920000000000003</v>
      </c>
    </row>
    <row r="163" spans="1:32" x14ac:dyDescent="0.3">
      <c r="A163" s="98" t="s">
        <v>336</v>
      </c>
      <c r="B163" s="99" t="s">
        <v>337</v>
      </c>
      <c r="C163" s="93" t="s">
        <v>553</v>
      </c>
      <c r="D163" s="100">
        <v>423741</v>
      </c>
      <c r="E163" s="92">
        <v>17898</v>
      </c>
      <c r="F163" s="75">
        <v>5037</v>
      </c>
      <c r="G163" s="99">
        <v>344</v>
      </c>
      <c r="H163" s="93">
        <v>2903.6390000000001</v>
      </c>
      <c r="I163" s="100">
        <v>122.64400000000001</v>
      </c>
      <c r="J163" s="92">
        <v>34.515000000000001</v>
      </c>
      <c r="K163" s="101">
        <v>2.3570000000000002</v>
      </c>
      <c r="L163" s="98"/>
      <c r="M163" s="98"/>
      <c r="N163" s="98"/>
      <c r="O163" s="98"/>
      <c r="P163" s="98"/>
      <c r="Q163" s="98"/>
      <c r="R163" s="98"/>
      <c r="S163" s="98"/>
      <c r="T163" s="99">
        <v>145934460</v>
      </c>
      <c r="U163" s="93">
        <v>8.8230000000000004</v>
      </c>
      <c r="V163" s="100">
        <v>39.6</v>
      </c>
      <c r="W163" s="92">
        <v>14.178000000000001</v>
      </c>
      <c r="X163" s="101">
        <v>9.3930000000000007</v>
      </c>
      <c r="Y163" s="75">
        <v>24765.954000000002</v>
      </c>
      <c r="Z163" s="99">
        <v>0.1</v>
      </c>
      <c r="AA163" s="93">
        <v>431.29700000000003</v>
      </c>
      <c r="AB163" s="100">
        <v>6.18</v>
      </c>
      <c r="AC163" s="92">
        <v>23.4</v>
      </c>
      <c r="AD163" s="101">
        <v>58.3</v>
      </c>
      <c r="AE163" s="75"/>
      <c r="AF163" s="99">
        <v>8.0500000000000007</v>
      </c>
    </row>
    <row r="164" spans="1:32" x14ac:dyDescent="0.3">
      <c r="A164" s="98" t="s">
        <v>338</v>
      </c>
      <c r="B164" s="99" t="s">
        <v>339</v>
      </c>
      <c r="C164" s="93" t="s">
        <v>553</v>
      </c>
      <c r="D164" s="100">
        <v>377</v>
      </c>
      <c r="E164" s="92">
        <v>7</v>
      </c>
      <c r="F164" s="75">
        <v>1</v>
      </c>
      <c r="G164" s="99">
        <v>0</v>
      </c>
      <c r="H164" s="93">
        <v>29.106999999999999</v>
      </c>
      <c r="I164" s="100">
        <v>0.54</v>
      </c>
      <c r="J164" s="92">
        <v>7.6999999999999999E-2</v>
      </c>
      <c r="K164" s="101">
        <v>0</v>
      </c>
      <c r="L164" s="98"/>
      <c r="M164" s="98"/>
      <c r="N164" s="98"/>
      <c r="O164" s="98"/>
      <c r="P164" s="98"/>
      <c r="Q164" s="98"/>
      <c r="R164" s="98"/>
      <c r="S164" s="98"/>
      <c r="T164" s="99">
        <v>12952209</v>
      </c>
      <c r="U164" s="93">
        <v>494.86900000000003</v>
      </c>
      <c r="V164" s="100">
        <v>20.3</v>
      </c>
      <c r="W164" s="92">
        <v>2.9740000000000002</v>
      </c>
      <c r="X164" s="101">
        <v>1.6419999999999999</v>
      </c>
      <c r="Y164" s="75">
        <v>1854.211</v>
      </c>
      <c r="Z164" s="99">
        <v>56</v>
      </c>
      <c r="AA164" s="93">
        <v>191.375</v>
      </c>
      <c r="AB164" s="100">
        <v>4.28</v>
      </c>
      <c r="AC164" s="92">
        <v>4.7</v>
      </c>
      <c r="AD164" s="101">
        <v>21</v>
      </c>
      <c r="AE164" s="75">
        <v>4.617</v>
      </c>
      <c r="AF164" s="99"/>
    </row>
    <row r="165" spans="1:32" x14ac:dyDescent="0.3">
      <c r="A165" s="98" t="s">
        <v>340</v>
      </c>
      <c r="B165" s="99" t="s">
        <v>341</v>
      </c>
      <c r="C165" s="93" t="s">
        <v>553</v>
      </c>
      <c r="D165" s="100">
        <v>87142</v>
      </c>
      <c r="E165" s="92">
        <v>1881</v>
      </c>
      <c r="F165" s="75">
        <v>525</v>
      </c>
      <c r="G165" s="99">
        <v>22</v>
      </c>
      <c r="H165" s="93">
        <v>2503.0830000000001</v>
      </c>
      <c r="I165" s="100">
        <v>54.03</v>
      </c>
      <c r="J165" s="92">
        <v>15.08</v>
      </c>
      <c r="K165" s="101">
        <v>0.63200000000000001</v>
      </c>
      <c r="L165" s="98"/>
      <c r="M165" s="98"/>
      <c r="N165" s="98"/>
      <c r="O165" s="98"/>
      <c r="P165" s="98"/>
      <c r="Q165" s="98"/>
      <c r="R165" s="98"/>
      <c r="S165" s="98"/>
      <c r="T165" s="99">
        <v>34813867</v>
      </c>
      <c r="U165" s="93">
        <v>15.321999999999999</v>
      </c>
      <c r="V165" s="100">
        <v>31.9</v>
      </c>
      <c r="W165" s="92">
        <v>3.2949999999999999</v>
      </c>
      <c r="X165" s="101">
        <v>1.845</v>
      </c>
      <c r="Y165" s="75">
        <v>49045.411</v>
      </c>
      <c r="Z165" s="99"/>
      <c r="AA165" s="93">
        <v>259.53800000000001</v>
      </c>
      <c r="AB165" s="100">
        <v>17.72</v>
      </c>
      <c r="AC165" s="92">
        <v>1.8</v>
      </c>
      <c r="AD165" s="101">
        <v>25.4</v>
      </c>
      <c r="AE165" s="75"/>
      <c r="AF165" s="99">
        <v>2.7</v>
      </c>
    </row>
    <row r="166" spans="1:32" x14ac:dyDescent="0.3">
      <c r="A166" s="98" t="s">
        <v>342</v>
      </c>
      <c r="B166" s="99" t="s">
        <v>343</v>
      </c>
      <c r="C166" s="93" t="s">
        <v>553</v>
      </c>
      <c r="D166" s="100">
        <v>5173</v>
      </c>
      <c r="E166" s="92">
        <v>147</v>
      </c>
      <c r="F166" s="75">
        <v>298</v>
      </c>
      <c r="G166" s="99">
        <v>12</v>
      </c>
      <c r="H166" s="93">
        <v>117.97199999999999</v>
      </c>
      <c r="I166" s="100">
        <v>3.3519999999999999</v>
      </c>
      <c r="J166" s="92">
        <v>6.7960000000000003</v>
      </c>
      <c r="K166" s="101">
        <v>0.27400000000000002</v>
      </c>
      <c r="L166" s="98"/>
      <c r="M166" s="98"/>
      <c r="N166" s="98"/>
      <c r="O166" s="98"/>
      <c r="P166" s="98"/>
      <c r="Q166" s="98"/>
      <c r="R166" s="98"/>
      <c r="S166" s="98"/>
      <c r="T166" s="99">
        <v>43849269</v>
      </c>
      <c r="U166" s="93">
        <v>23.257999999999999</v>
      </c>
      <c r="V166" s="100">
        <v>19.7</v>
      </c>
      <c r="W166" s="92">
        <v>3.548</v>
      </c>
      <c r="X166" s="101">
        <v>2.0339999999999998</v>
      </c>
      <c r="Y166" s="75">
        <v>4466.5069999999996</v>
      </c>
      <c r="Z166" s="99"/>
      <c r="AA166" s="93">
        <v>431.38799999999998</v>
      </c>
      <c r="AB166" s="100">
        <v>15.67</v>
      </c>
      <c r="AC166" s="92"/>
      <c r="AD166" s="101"/>
      <c r="AE166" s="75">
        <v>23.437000000000001</v>
      </c>
      <c r="AF166" s="99">
        <v>0.8</v>
      </c>
    </row>
    <row r="167" spans="1:32" x14ac:dyDescent="0.3">
      <c r="A167" s="98" t="s">
        <v>344</v>
      </c>
      <c r="B167" s="99" t="s">
        <v>345</v>
      </c>
      <c r="C167" s="93" t="s">
        <v>553</v>
      </c>
      <c r="D167" s="100">
        <v>3739</v>
      </c>
      <c r="E167" s="92">
        <v>94</v>
      </c>
      <c r="F167" s="75">
        <v>42</v>
      </c>
      <c r="G167" s="99">
        <v>0</v>
      </c>
      <c r="H167" s="93">
        <v>223.30500000000001</v>
      </c>
      <c r="I167" s="100">
        <v>5.6139999999999999</v>
      </c>
      <c r="J167" s="92">
        <v>2.508</v>
      </c>
      <c r="K167" s="101">
        <v>0</v>
      </c>
      <c r="L167" s="98"/>
      <c r="M167" s="98"/>
      <c r="N167" s="98"/>
      <c r="O167" s="98"/>
      <c r="P167" s="98"/>
      <c r="Q167" s="98"/>
      <c r="R167" s="98"/>
      <c r="S167" s="98"/>
      <c r="T167" s="99">
        <v>16743930</v>
      </c>
      <c r="U167" s="93">
        <v>82.328000000000003</v>
      </c>
      <c r="V167" s="100">
        <v>18.7</v>
      </c>
      <c r="W167" s="92">
        <v>3.008</v>
      </c>
      <c r="X167" s="101">
        <v>1.796</v>
      </c>
      <c r="Y167" s="75">
        <v>2470.58</v>
      </c>
      <c r="Z167" s="99">
        <v>38</v>
      </c>
      <c r="AA167" s="93">
        <v>241.21899999999999</v>
      </c>
      <c r="AB167" s="100">
        <v>2.42</v>
      </c>
      <c r="AC167" s="92">
        <v>0.4</v>
      </c>
      <c r="AD167" s="101">
        <v>16.600000000000001</v>
      </c>
      <c r="AE167" s="75">
        <v>20.859000000000002</v>
      </c>
      <c r="AF167" s="99"/>
    </row>
    <row r="168" spans="1:32" x14ac:dyDescent="0.3">
      <c r="A168" s="98" t="s">
        <v>346</v>
      </c>
      <c r="B168" s="99" t="s">
        <v>347</v>
      </c>
      <c r="C168" s="93" t="s">
        <v>553</v>
      </c>
      <c r="D168" s="100">
        <v>35292</v>
      </c>
      <c r="E168" s="92">
        <v>408</v>
      </c>
      <c r="F168" s="75">
        <v>24</v>
      </c>
      <c r="G168" s="99">
        <v>1</v>
      </c>
      <c r="H168" s="93">
        <v>6032.4669999999996</v>
      </c>
      <c r="I168" s="100">
        <v>69.739999999999995</v>
      </c>
      <c r="J168" s="92">
        <v>4.1020000000000003</v>
      </c>
      <c r="K168" s="101">
        <v>0.17100000000000001</v>
      </c>
      <c r="L168" s="98"/>
      <c r="M168" s="98"/>
      <c r="N168" s="98"/>
      <c r="O168" s="98"/>
      <c r="P168" s="98"/>
      <c r="Q168" s="98"/>
      <c r="R168" s="98"/>
      <c r="S168" s="98"/>
      <c r="T168" s="99">
        <v>5850343</v>
      </c>
      <c r="U168" s="93">
        <v>7915.7309999999998</v>
      </c>
      <c r="V168" s="100">
        <v>42.4</v>
      </c>
      <c r="W168" s="92">
        <v>12.922000000000001</v>
      </c>
      <c r="X168" s="101">
        <v>7.0490000000000004</v>
      </c>
      <c r="Y168" s="75">
        <v>85535.383000000002</v>
      </c>
      <c r="Z168" s="99"/>
      <c r="AA168" s="93">
        <v>92.242999999999995</v>
      </c>
      <c r="AB168" s="100">
        <v>10.99</v>
      </c>
      <c r="AC168" s="92">
        <v>5.2</v>
      </c>
      <c r="AD168" s="101">
        <v>28.3</v>
      </c>
      <c r="AE168" s="75"/>
      <c r="AF168" s="99">
        <v>2.4</v>
      </c>
    </row>
    <row r="169" spans="1:32" x14ac:dyDescent="0.3">
      <c r="A169" s="98" t="s">
        <v>348</v>
      </c>
      <c r="B169" s="99" t="s">
        <v>349</v>
      </c>
      <c r="C169" s="93" t="s">
        <v>553</v>
      </c>
      <c r="D169" s="100">
        <v>861</v>
      </c>
      <c r="E169" s="92">
        <v>0</v>
      </c>
      <c r="F169" s="75">
        <v>46</v>
      </c>
      <c r="G169" s="99">
        <v>0</v>
      </c>
      <c r="H169" s="93">
        <v>107.93600000000001</v>
      </c>
      <c r="I169" s="100">
        <v>0</v>
      </c>
      <c r="J169" s="92">
        <v>5.7670000000000003</v>
      </c>
      <c r="K169" s="101">
        <v>0</v>
      </c>
      <c r="L169" s="98"/>
      <c r="M169" s="98"/>
      <c r="N169" s="98"/>
      <c r="O169" s="98"/>
      <c r="P169" s="98"/>
      <c r="Q169" s="98"/>
      <c r="R169" s="98"/>
      <c r="S169" s="98"/>
      <c r="T169" s="99">
        <v>7976985</v>
      </c>
      <c r="U169" s="93">
        <v>104.7</v>
      </c>
      <c r="V169" s="100">
        <v>19.100000000000001</v>
      </c>
      <c r="W169" s="92">
        <v>2.5379999999999998</v>
      </c>
      <c r="X169" s="101">
        <v>1.2849999999999999</v>
      </c>
      <c r="Y169" s="75">
        <v>1390.3</v>
      </c>
      <c r="Z169" s="99">
        <v>52.2</v>
      </c>
      <c r="AA169" s="93">
        <v>325.721</v>
      </c>
      <c r="AB169" s="100">
        <v>2.42</v>
      </c>
      <c r="AC169" s="92">
        <v>8.8000000000000007</v>
      </c>
      <c r="AD169" s="101">
        <v>41.3</v>
      </c>
      <c r="AE169" s="75">
        <v>19.274999999999999</v>
      </c>
      <c r="AF169" s="99"/>
    </row>
    <row r="170" spans="1:32" x14ac:dyDescent="0.3">
      <c r="A170" s="98" t="s">
        <v>350</v>
      </c>
      <c r="B170" s="99" t="s">
        <v>351</v>
      </c>
      <c r="C170" s="93" t="s">
        <v>553</v>
      </c>
      <c r="D170" s="100">
        <v>2582</v>
      </c>
      <c r="E170" s="92">
        <v>65</v>
      </c>
      <c r="F170" s="75">
        <v>46</v>
      </c>
      <c r="G170" s="99">
        <v>0</v>
      </c>
      <c r="H170" s="93">
        <v>398.07600000000002</v>
      </c>
      <c r="I170" s="100">
        <v>10.021000000000001</v>
      </c>
      <c r="J170" s="92">
        <v>7.0919999999999996</v>
      </c>
      <c r="K170" s="101">
        <v>0</v>
      </c>
      <c r="L170" s="98"/>
      <c r="M170" s="98"/>
      <c r="N170" s="98"/>
      <c r="O170" s="98"/>
      <c r="P170" s="98"/>
      <c r="Q170" s="98"/>
      <c r="R170" s="98"/>
      <c r="S170" s="98"/>
      <c r="T170" s="99">
        <v>6486201</v>
      </c>
      <c r="U170" s="93">
        <v>307.81099999999998</v>
      </c>
      <c r="V170" s="100">
        <v>27.6</v>
      </c>
      <c r="W170" s="92">
        <v>8.2729999999999997</v>
      </c>
      <c r="X170" s="101">
        <v>5.4169999999999998</v>
      </c>
      <c r="Y170" s="75">
        <v>7292.4579999999996</v>
      </c>
      <c r="Z170" s="99">
        <v>2.2000000000000002</v>
      </c>
      <c r="AA170" s="93">
        <v>167.29499999999999</v>
      </c>
      <c r="AB170" s="100">
        <v>8.8699999999999992</v>
      </c>
      <c r="AC170" s="92">
        <v>2.5</v>
      </c>
      <c r="AD170" s="101">
        <v>18.8</v>
      </c>
      <c r="AE170" s="75">
        <v>90.65</v>
      </c>
      <c r="AF170" s="99">
        <v>1.3</v>
      </c>
    </row>
    <row r="171" spans="1:32" x14ac:dyDescent="0.3">
      <c r="A171" s="98" t="s">
        <v>352</v>
      </c>
      <c r="B171" s="99" t="s">
        <v>353</v>
      </c>
      <c r="C171" s="93" t="s">
        <v>553</v>
      </c>
      <c r="D171" s="100">
        <v>687</v>
      </c>
      <c r="E171" s="92">
        <v>16</v>
      </c>
      <c r="F171" s="75">
        <v>42</v>
      </c>
      <c r="G171" s="99">
        <v>0</v>
      </c>
      <c r="H171" s="93">
        <v>20242.795999999998</v>
      </c>
      <c r="I171" s="100">
        <v>471.44799999999998</v>
      </c>
      <c r="J171" s="92">
        <v>1237.5509999999999</v>
      </c>
      <c r="K171" s="101">
        <v>0</v>
      </c>
      <c r="L171" s="98"/>
      <c r="M171" s="98"/>
      <c r="N171" s="98"/>
      <c r="O171" s="98"/>
      <c r="P171" s="98"/>
      <c r="Q171" s="98"/>
      <c r="R171" s="98"/>
      <c r="S171" s="98"/>
      <c r="T171" s="99">
        <v>33938</v>
      </c>
      <c r="U171" s="93">
        <v>556.66700000000003</v>
      </c>
      <c r="V171" s="100"/>
      <c r="W171" s="92"/>
      <c r="X171" s="101"/>
      <c r="Y171" s="75">
        <v>56861.47</v>
      </c>
      <c r="Z171" s="99"/>
      <c r="AA171" s="93"/>
      <c r="AB171" s="100">
        <v>5.64</v>
      </c>
      <c r="AC171" s="92"/>
      <c r="AD171" s="101"/>
      <c r="AE171" s="75"/>
      <c r="AF171" s="99">
        <v>3.8</v>
      </c>
    </row>
    <row r="172" spans="1:32" x14ac:dyDescent="0.3">
      <c r="A172" s="98" t="s">
        <v>354</v>
      </c>
      <c r="B172" s="99" t="s">
        <v>355</v>
      </c>
      <c r="C172" s="93" t="s">
        <v>553</v>
      </c>
      <c r="D172" s="100">
        <v>2023</v>
      </c>
      <c r="E172" s="92">
        <v>47</v>
      </c>
      <c r="F172" s="75">
        <v>79</v>
      </c>
      <c r="G172" s="99">
        <v>1</v>
      </c>
      <c r="H172" s="93">
        <v>127.28700000000001</v>
      </c>
      <c r="I172" s="100">
        <v>2.9569999999999999</v>
      </c>
      <c r="J172" s="92">
        <v>4.9710000000000001</v>
      </c>
      <c r="K172" s="101">
        <v>6.3E-2</v>
      </c>
      <c r="L172" s="98"/>
      <c r="M172" s="98"/>
      <c r="N172" s="98"/>
      <c r="O172" s="98"/>
      <c r="P172" s="98"/>
      <c r="Q172" s="98"/>
      <c r="R172" s="98"/>
      <c r="S172" s="98"/>
      <c r="T172" s="99">
        <v>15893219</v>
      </c>
      <c r="U172" s="93">
        <v>23.5</v>
      </c>
      <c r="V172" s="100">
        <v>16.8</v>
      </c>
      <c r="W172" s="92">
        <v>2.7309999999999999</v>
      </c>
      <c r="X172" s="101">
        <v>1.496</v>
      </c>
      <c r="Y172" s="75"/>
      <c r="Z172" s="99"/>
      <c r="AA172" s="93">
        <v>365.76900000000001</v>
      </c>
      <c r="AB172" s="100">
        <v>6.05</v>
      </c>
      <c r="AC172" s="92"/>
      <c r="AD172" s="101"/>
      <c r="AE172" s="75">
        <v>9.8309999999999995</v>
      </c>
      <c r="AF172" s="99">
        <v>0.9</v>
      </c>
    </row>
    <row r="173" spans="1:32" x14ac:dyDescent="0.3">
      <c r="A173" s="98" t="s">
        <v>356</v>
      </c>
      <c r="B173" s="99" t="s">
        <v>357</v>
      </c>
      <c r="C173" s="93" t="s">
        <v>553</v>
      </c>
      <c r="D173" s="100">
        <v>11430</v>
      </c>
      <c r="E173" s="92">
        <v>18</v>
      </c>
      <c r="F173" s="75">
        <v>244</v>
      </c>
      <c r="G173" s="99">
        <v>1</v>
      </c>
      <c r="H173" s="93">
        <v>1679.7470000000001</v>
      </c>
      <c r="I173" s="100">
        <v>2.645</v>
      </c>
      <c r="J173" s="92">
        <v>35.857999999999997</v>
      </c>
      <c r="K173" s="101">
        <v>0.14699999999999999</v>
      </c>
      <c r="L173" s="98"/>
      <c r="M173" s="98"/>
      <c r="N173" s="98"/>
      <c r="O173" s="98"/>
      <c r="P173" s="98"/>
      <c r="Q173" s="98"/>
      <c r="R173" s="98"/>
      <c r="S173" s="98"/>
      <c r="T173" s="99">
        <v>6804596</v>
      </c>
      <c r="U173" s="93">
        <v>80.290999999999997</v>
      </c>
      <c r="V173" s="100">
        <v>41.2</v>
      </c>
      <c r="W173" s="92">
        <v>17.366</v>
      </c>
      <c r="X173" s="101"/>
      <c r="Y173" s="75">
        <v>14048.880999999999</v>
      </c>
      <c r="Z173" s="99"/>
      <c r="AA173" s="93">
        <v>439.41500000000002</v>
      </c>
      <c r="AB173" s="100">
        <v>10.08</v>
      </c>
      <c r="AC173" s="92">
        <v>37.700000000000003</v>
      </c>
      <c r="AD173" s="101">
        <v>40.200000000000003</v>
      </c>
      <c r="AE173" s="75">
        <v>97.718999999999994</v>
      </c>
      <c r="AF173" s="99">
        <v>5.609</v>
      </c>
    </row>
    <row r="174" spans="1:32" x14ac:dyDescent="0.3">
      <c r="A174" s="98" t="s">
        <v>358</v>
      </c>
      <c r="B174" s="99" t="s">
        <v>359</v>
      </c>
      <c r="C174" s="93" t="s">
        <v>553</v>
      </c>
      <c r="D174" s="100">
        <v>994</v>
      </c>
      <c r="E174" s="92">
        <v>0</v>
      </c>
      <c r="F174" s="75">
        <v>10</v>
      </c>
      <c r="G174" s="99">
        <v>0</v>
      </c>
      <c r="H174" s="93">
        <v>88.8</v>
      </c>
      <c r="I174" s="100">
        <v>0</v>
      </c>
      <c r="J174" s="92">
        <v>0.89300000000000002</v>
      </c>
      <c r="K174" s="101">
        <v>0</v>
      </c>
      <c r="L174" s="98"/>
      <c r="M174" s="98"/>
      <c r="N174" s="98"/>
      <c r="O174" s="98"/>
      <c r="P174" s="98"/>
      <c r="Q174" s="98"/>
      <c r="R174" s="98"/>
      <c r="S174" s="98"/>
      <c r="T174" s="99">
        <v>11193729</v>
      </c>
      <c r="U174" s="93"/>
      <c r="V174" s="100">
        <v>19.2</v>
      </c>
      <c r="W174" s="92">
        <v>3.4409999999999998</v>
      </c>
      <c r="X174" s="101">
        <v>2.032</v>
      </c>
      <c r="Y174" s="75">
        <v>1569.8879999999999</v>
      </c>
      <c r="Z174" s="99"/>
      <c r="AA174" s="93">
        <v>280.77499999999998</v>
      </c>
      <c r="AB174" s="100">
        <v>10.43</v>
      </c>
      <c r="AC174" s="92"/>
      <c r="AD174" s="101"/>
      <c r="AE174" s="75"/>
      <c r="AF174" s="99"/>
    </row>
    <row r="175" spans="1:32" x14ac:dyDescent="0.3">
      <c r="A175" s="98" t="s">
        <v>360</v>
      </c>
      <c r="B175" s="99" t="s">
        <v>361</v>
      </c>
      <c r="C175" s="93" t="s">
        <v>553</v>
      </c>
      <c r="D175" s="100">
        <v>484</v>
      </c>
      <c r="E175" s="92">
        <v>1</v>
      </c>
      <c r="F175" s="75">
        <v>12</v>
      </c>
      <c r="G175" s="99">
        <v>0</v>
      </c>
      <c r="H175" s="93">
        <v>2208.422</v>
      </c>
      <c r="I175" s="100">
        <v>4.5629999999999997</v>
      </c>
      <c r="J175" s="92">
        <v>54.753999999999998</v>
      </c>
      <c r="K175" s="101">
        <v>0</v>
      </c>
      <c r="L175" s="98"/>
      <c r="M175" s="98"/>
      <c r="N175" s="98"/>
      <c r="O175" s="98"/>
      <c r="P175" s="98"/>
      <c r="Q175" s="98"/>
      <c r="R175" s="98"/>
      <c r="S175" s="98"/>
      <c r="T175" s="99">
        <v>219161</v>
      </c>
      <c r="U175" s="93">
        <v>212.84100000000001</v>
      </c>
      <c r="V175" s="100">
        <v>18.7</v>
      </c>
      <c r="W175" s="92">
        <v>2.8860000000000001</v>
      </c>
      <c r="X175" s="101">
        <v>2.1619999999999999</v>
      </c>
      <c r="Y175" s="75">
        <v>3052.7139999999999</v>
      </c>
      <c r="Z175" s="99">
        <v>32.299999999999997</v>
      </c>
      <c r="AA175" s="93">
        <v>270.113</v>
      </c>
      <c r="AB175" s="100">
        <v>2.42</v>
      </c>
      <c r="AC175" s="92"/>
      <c r="AD175" s="101"/>
      <c r="AE175" s="75">
        <v>41.34</v>
      </c>
      <c r="AF175" s="99">
        <v>2.9</v>
      </c>
    </row>
    <row r="176" spans="1:32" x14ac:dyDescent="0.3">
      <c r="A176" s="98" t="s">
        <v>362</v>
      </c>
      <c r="B176" s="99" t="s">
        <v>363</v>
      </c>
      <c r="C176" s="93" t="s">
        <v>553</v>
      </c>
      <c r="D176" s="100">
        <v>44</v>
      </c>
      <c r="E176" s="92">
        <v>21</v>
      </c>
      <c r="F176" s="75">
        <v>1</v>
      </c>
      <c r="G176" s="99">
        <v>0</v>
      </c>
      <c r="H176" s="93">
        <v>75.004000000000005</v>
      </c>
      <c r="I176" s="100">
        <v>35.796999999999997</v>
      </c>
      <c r="J176" s="92">
        <v>1.7050000000000001</v>
      </c>
      <c r="K176" s="101">
        <v>0</v>
      </c>
      <c r="L176" s="98"/>
      <c r="M176" s="98"/>
      <c r="N176" s="98"/>
      <c r="O176" s="98"/>
      <c r="P176" s="98"/>
      <c r="Q176" s="98"/>
      <c r="R176" s="98"/>
      <c r="S176" s="98"/>
      <c r="T176" s="99">
        <v>586634</v>
      </c>
      <c r="U176" s="93">
        <v>3.6120000000000001</v>
      </c>
      <c r="V176" s="100">
        <v>29.6</v>
      </c>
      <c r="W176" s="92">
        <v>6.9329999999999998</v>
      </c>
      <c r="X176" s="101">
        <v>4.2290000000000001</v>
      </c>
      <c r="Y176" s="75">
        <v>13767.119000000001</v>
      </c>
      <c r="Z176" s="99"/>
      <c r="AA176" s="93">
        <v>258.31400000000002</v>
      </c>
      <c r="AB176" s="100">
        <v>12.54</v>
      </c>
      <c r="AC176" s="92">
        <v>7.4</v>
      </c>
      <c r="AD176" s="101">
        <v>42.9</v>
      </c>
      <c r="AE176" s="75">
        <v>67.778999999999996</v>
      </c>
      <c r="AF176" s="99">
        <v>3.1</v>
      </c>
    </row>
    <row r="177" spans="1:32" x14ac:dyDescent="0.3">
      <c r="A177" s="98" t="s">
        <v>364</v>
      </c>
      <c r="B177" s="99" t="s">
        <v>365</v>
      </c>
      <c r="C177" s="93" t="s">
        <v>553</v>
      </c>
      <c r="D177" s="100">
        <v>1522</v>
      </c>
      <c r="E177" s="92">
        <v>0</v>
      </c>
      <c r="F177" s="75">
        <v>28</v>
      </c>
      <c r="G177" s="99">
        <v>0</v>
      </c>
      <c r="H177" s="93">
        <v>278.77300000000002</v>
      </c>
      <c r="I177" s="100">
        <v>0</v>
      </c>
      <c r="J177" s="92">
        <v>5.1289999999999996</v>
      </c>
      <c r="K177" s="101">
        <v>0</v>
      </c>
      <c r="L177" s="98"/>
      <c r="M177" s="98"/>
      <c r="N177" s="98"/>
      <c r="O177" s="98"/>
      <c r="P177" s="98"/>
      <c r="Q177" s="98"/>
      <c r="R177" s="98"/>
      <c r="S177" s="98"/>
      <c r="T177" s="99">
        <v>5459643</v>
      </c>
      <c r="U177" s="93">
        <v>113.128</v>
      </c>
      <c r="V177" s="100">
        <v>41.2</v>
      </c>
      <c r="W177" s="92">
        <v>15.07</v>
      </c>
      <c r="X177" s="101">
        <v>9.1669999999999998</v>
      </c>
      <c r="Y177" s="75">
        <v>30155.151999999998</v>
      </c>
      <c r="Z177" s="99">
        <v>0.7</v>
      </c>
      <c r="AA177" s="93">
        <v>287.959</v>
      </c>
      <c r="AB177" s="100">
        <v>7.29</v>
      </c>
      <c r="AC177" s="92">
        <v>23.1</v>
      </c>
      <c r="AD177" s="101">
        <v>37.700000000000003</v>
      </c>
      <c r="AE177" s="75"/>
      <c r="AF177" s="99">
        <v>5.82</v>
      </c>
    </row>
    <row r="178" spans="1:32" x14ac:dyDescent="0.3">
      <c r="A178" s="98" t="s">
        <v>366</v>
      </c>
      <c r="B178" s="99" t="s">
        <v>367</v>
      </c>
      <c r="C178" s="93" t="s">
        <v>553</v>
      </c>
      <c r="D178" s="100">
        <v>1475</v>
      </c>
      <c r="E178" s="92">
        <v>2</v>
      </c>
      <c r="F178" s="75">
        <v>108</v>
      </c>
      <c r="G178" s="99">
        <v>0</v>
      </c>
      <c r="H178" s="93">
        <v>709.49900000000002</v>
      </c>
      <c r="I178" s="100">
        <v>0.96199999999999997</v>
      </c>
      <c r="J178" s="92">
        <v>51.95</v>
      </c>
      <c r="K178" s="101">
        <v>0</v>
      </c>
      <c r="L178" s="98"/>
      <c r="M178" s="98"/>
      <c r="N178" s="98"/>
      <c r="O178" s="98"/>
      <c r="P178" s="98"/>
      <c r="Q178" s="98"/>
      <c r="R178" s="98"/>
      <c r="S178" s="98"/>
      <c r="T178" s="99">
        <v>2078932</v>
      </c>
      <c r="U178" s="93">
        <v>102.619</v>
      </c>
      <c r="V178" s="100">
        <v>44.5</v>
      </c>
      <c r="W178" s="92">
        <v>19.062000000000001</v>
      </c>
      <c r="X178" s="101">
        <v>12.93</v>
      </c>
      <c r="Y178" s="75">
        <v>31400.84</v>
      </c>
      <c r="Z178" s="99"/>
      <c r="AA178" s="93">
        <v>153.49299999999999</v>
      </c>
      <c r="AB178" s="100">
        <v>7.25</v>
      </c>
      <c r="AC178" s="92">
        <v>20.100000000000001</v>
      </c>
      <c r="AD178" s="101">
        <v>25</v>
      </c>
      <c r="AE178" s="75"/>
      <c r="AF178" s="99">
        <v>4.5</v>
      </c>
    </row>
    <row r="179" spans="1:32" x14ac:dyDescent="0.3">
      <c r="A179" s="98" t="s">
        <v>368</v>
      </c>
      <c r="B179" s="99" t="s">
        <v>369</v>
      </c>
      <c r="C179" s="93" t="s">
        <v>553</v>
      </c>
      <c r="D179" s="100">
        <v>37814</v>
      </c>
      <c r="E179" s="92">
        <v>272</v>
      </c>
      <c r="F179" s="75">
        <v>4403</v>
      </c>
      <c r="G179" s="99">
        <v>8</v>
      </c>
      <c r="H179" s="93">
        <v>3744.2310000000002</v>
      </c>
      <c r="I179" s="100">
        <v>26.933</v>
      </c>
      <c r="J179" s="92">
        <v>435.97199999999998</v>
      </c>
      <c r="K179" s="101">
        <v>0.79200000000000004</v>
      </c>
      <c r="L179" s="98"/>
      <c r="M179" s="98"/>
      <c r="N179" s="98"/>
      <c r="O179" s="98"/>
      <c r="P179" s="98"/>
      <c r="Q179" s="98"/>
      <c r="R179" s="98"/>
      <c r="S179" s="98"/>
      <c r="T179" s="99">
        <v>10099270</v>
      </c>
      <c r="U179" s="93">
        <v>24.718</v>
      </c>
      <c r="V179" s="100">
        <v>41</v>
      </c>
      <c r="W179" s="92">
        <v>19.984999999999999</v>
      </c>
      <c r="X179" s="101">
        <v>13.433</v>
      </c>
      <c r="Y179" s="75">
        <v>46949.283000000003</v>
      </c>
      <c r="Z179" s="99">
        <v>0.5</v>
      </c>
      <c r="AA179" s="93">
        <v>133.982</v>
      </c>
      <c r="AB179" s="100">
        <v>4.79</v>
      </c>
      <c r="AC179" s="92">
        <v>18.8</v>
      </c>
      <c r="AD179" s="101">
        <v>18.899999999999999</v>
      </c>
      <c r="AE179" s="75"/>
      <c r="AF179" s="99">
        <v>2.2200000000000002</v>
      </c>
    </row>
    <row r="180" spans="1:32" x14ac:dyDescent="0.3">
      <c r="A180" s="98" t="s">
        <v>370</v>
      </c>
      <c r="B180" s="99" t="s">
        <v>371</v>
      </c>
      <c r="C180" s="93" t="s">
        <v>553</v>
      </c>
      <c r="D180" s="100">
        <v>293</v>
      </c>
      <c r="E180" s="92">
        <v>8</v>
      </c>
      <c r="F180" s="75">
        <v>3</v>
      </c>
      <c r="G180" s="99">
        <v>1</v>
      </c>
      <c r="H180" s="93">
        <v>252.55099999999999</v>
      </c>
      <c r="I180" s="100">
        <v>6.8959999999999999</v>
      </c>
      <c r="J180" s="92">
        <v>2.5859999999999999</v>
      </c>
      <c r="K180" s="101">
        <v>0.86199999999999999</v>
      </c>
      <c r="L180" s="98"/>
      <c r="M180" s="98"/>
      <c r="N180" s="98"/>
      <c r="O180" s="98"/>
      <c r="P180" s="98"/>
      <c r="Q180" s="98"/>
      <c r="R180" s="98"/>
      <c r="S180" s="98"/>
      <c r="T180" s="99">
        <v>1160164</v>
      </c>
      <c r="U180" s="93">
        <v>79.492000000000004</v>
      </c>
      <c r="V180" s="100">
        <v>21.5</v>
      </c>
      <c r="W180" s="92">
        <v>3.1629999999999998</v>
      </c>
      <c r="X180" s="101">
        <v>1.845</v>
      </c>
      <c r="Y180" s="75">
        <v>7738.9750000000004</v>
      </c>
      <c r="Z180" s="99"/>
      <c r="AA180" s="93">
        <v>333.43599999999998</v>
      </c>
      <c r="AB180" s="100">
        <v>3.94</v>
      </c>
      <c r="AC180" s="92">
        <v>1.7</v>
      </c>
      <c r="AD180" s="101">
        <v>16.5</v>
      </c>
      <c r="AE180" s="75">
        <v>24.097000000000001</v>
      </c>
      <c r="AF180" s="99">
        <v>2.1</v>
      </c>
    </row>
    <row r="181" spans="1:32" x14ac:dyDescent="0.3">
      <c r="A181" s="98" t="s">
        <v>372</v>
      </c>
      <c r="B181" s="99" t="s">
        <v>373</v>
      </c>
      <c r="C181" s="93" t="s">
        <v>553</v>
      </c>
      <c r="D181" s="100">
        <v>77</v>
      </c>
      <c r="E181" s="92">
        <v>0</v>
      </c>
      <c r="F181" s="75">
        <v>15</v>
      </c>
      <c r="G181" s="99">
        <v>0</v>
      </c>
      <c r="H181" s="93">
        <v>1795.625</v>
      </c>
      <c r="I181" s="100">
        <v>0</v>
      </c>
      <c r="J181" s="92">
        <v>349.79700000000003</v>
      </c>
      <c r="K181" s="101">
        <v>0</v>
      </c>
      <c r="L181" s="98"/>
      <c r="M181" s="98"/>
      <c r="N181" s="98"/>
      <c r="O181" s="98"/>
      <c r="P181" s="98"/>
      <c r="Q181" s="98"/>
      <c r="R181" s="98"/>
      <c r="S181" s="98"/>
      <c r="T181" s="99">
        <v>42882</v>
      </c>
      <c r="U181" s="93">
        <v>1209.088</v>
      </c>
      <c r="V181" s="100"/>
      <c r="W181" s="92"/>
      <c r="X181" s="101"/>
      <c r="Y181" s="75">
        <v>36327.232000000004</v>
      </c>
      <c r="Z181" s="99"/>
      <c r="AA181" s="93"/>
      <c r="AB181" s="100"/>
      <c r="AC181" s="92"/>
      <c r="AD181" s="101"/>
      <c r="AE181" s="75"/>
      <c r="AF181" s="99"/>
    </row>
    <row r="182" spans="1:32" x14ac:dyDescent="0.3">
      <c r="A182" s="98" t="s">
        <v>374</v>
      </c>
      <c r="B182" s="99" t="s">
        <v>375</v>
      </c>
      <c r="C182" s="93" t="s">
        <v>553</v>
      </c>
      <c r="D182" s="100">
        <v>11</v>
      </c>
      <c r="E182" s="92">
        <v>0</v>
      </c>
      <c r="F182" s="75">
        <v>0</v>
      </c>
      <c r="G182" s="99">
        <v>0</v>
      </c>
      <c r="H182" s="93">
        <v>111.857</v>
      </c>
      <c r="I182" s="100">
        <v>0</v>
      </c>
      <c r="J182" s="92">
        <v>0</v>
      </c>
      <c r="K182" s="101">
        <v>0</v>
      </c>
      <c r="L182" s="98"/>
      <c r="M182" s="98"/>
      <c r="N182" s="98"/>
      <c r="O182" s="98"/>
      <c r="P182" s="98"/>
      <c r="Q182" s="98"/>
      <c r="R182" s="98"/>
      <c r="S182" s="98"/>
      <c r="T182" s="99">
        <v>98340</v>
      </c>
      <c r="U182" s="93">
        <v>208.35400000000001</v>
      </c>
      <c r="V182" s="100">
        <v>36.200000000000003</v>
      </c>
      <c r="W182" s="92">
        <v>8.6059999999999999</v>
      </c>
      <c r="X182" s="101">
        <v>5.5860000000000003</v>
      </c>
      <c r="Y182" s="75">
        <v>26382.287</v>
      </c>
      <c r="Z182" s="99">
        <v>1.1000000000000001</v>
      </c>
      <c r="AA182" s="93">
        <v>242.648</v>
      </c>
      <c r="AB182" s="100">
        <v>10.55</v>
      </c>
      <c r="AC182" s="92">
        <v>7.1</v>
      </c>
      <c r="AD182" s="101">
        <v>35.700000000000003</v>
      </c>
      <c r="AE182" s="75"/>
      <c r="AF182" s="99">
        <v>3.6</v>
      </c>
    </row>
    <row r="183" spans="1:32" x14ac:dyDescent="0.3">
      <c r="A183" s="98" t="s">
        <v>376</v>
      </c>
      <c r="B183" s="99" t="s">
        <v>377</v>
      </c>
      <c r="C183" s="93" t="s">
        <v>553</v>
      </c>
      <c r="D183" s="100">
        <v>123</v>
      </c>
      <c r="E183" s="92">
        <v>1</v>
      </c>
      <c r="F183" s="75">
        <v>5</v>
      </c>
      <c r="G183" s="99">
        <v>1</v>
      </c>
      <c r="H183" s="93">
        <v>7.0279999999999996</v>
      </c>
      <c r="I183" s="100">
        <v>5.7000000000000002E-2</v>
      </c>
      <c r="J183" s="92">
        <v>0.28599999999999998</v>
      </c>
      <c r="K183" s="101">
        <v>5.7000000000000002E-2</v>
      </c>
      <c r="L183" s="98"/>
      <c r="M183" s="98"/>
      <c r="N183" s="98"/>
      <c r="O183" s="98"/>
      <c r="P183" s="98"/>
      <c r="Q183" s="98"/>
      <c r="R183" s="98"/>
      <c r="S183" s="98"/>
      <c r="T183" s="99">
        <v>17500657</v>
      </c>
      <c r="U183" s="93"/>
      <c r="V183" s="100">
        <v>21.7</v>
      </c>
      <c r="W183" s="92"/>
      <c r="X183" s="101">
        <v>2.577</v>
      </c>
      <c r="Y183" s="75"/>
      <c r="Z183" s="99"/>
      <c r="AA183" s="93">
        <v>376.26400000000001</v>
      </c>
      <c r="AB183" s="100"/>
      <c r="AC183" s="92"/>
      <c r="AD183" s="101"/>
      <c r="AE183" s="75">
        <v>70.597999999999999</v>
      </c>
      <c r="AF183" s="99">
        <v>1.5</v>
      </c>
    </row>
    <row r="184" spans="1:32" x14ac:dyDescent="0.3">
      <c r="A184" s="98" t="s">
        <v>378</v>
      </c>
      <c r="B184" s="99" t="s">
        <v>379</v>
      </c>
      <c r="C184" s="93" t="s">
        <v>553</v>
      </c>
      <c r="D184" s="100">
        <v>12</v>
      </c>
      <c r="E184" s="92">
        <v>0</v>
      </c>
      <c r="F184" s="75">
        <v>1</v>
      </c>
      <c r="G184" s="99">
        <v>0</v>
      </c>
      <c r="H184" s="93">
        <v>309.93299999999999</v>
      </c>
      <c r="I184" s="100">
        <v>0</v>
      </c>
      <c r="J184" s="92">
        <v>25.827999999999999</v>
      </c>
      <c r="K184" s="101">
        <v>0</v>
      </c>
      <c r="L184" s="98"/>
      <c r="M184" s="98"/>
      <c r="N184" s="98"/>
      <c r="O184" s="98"/>
      <c r="P184" s="98"/>
      <c r="Q184" s="98"/>
      <c r="R184" s="98"/>
      <c r="S184" s="98"/>
      <c r="T184" s="99">
        <v>38718</v>
      </c>
      <c r="U184" s="93">
        <v>37.311999999999998</v>
      </c>
      <c r="V184" s="100"/>
      <c r="W184" s="92"/>
      <c r="X184" s="101"/>
      <c r="Y184" s="75"/>
      <c r="Z184" s="99"/>
      <c r="AA184" s="93"/>
      <c r="AB184" s="100"/>
      <c r="AC184" s="92"/>
      <c r="AD184" s="101"/>
      <c r="AE184" s="75"/>
      <c r="AF184" s="99"/>
    </row>
    <row r="185" spans="1:32" x14ac:dyDescent="0.3">
      <c r="A185" s="98" t="s">
        <v>380</v>
      </c>
      <c r="B185" s="99" t="s">
        <v>381</v>
      </c>
      <c r="C185" s="93" t="s">
        <v>553</v>
      </c>
      <c r="D185" s="100">
        <v>790</v>
      </c>
      <c r="E185" s="92">
        <v>12</v>
      </c>
      <c r="F185" s="75">
        <v>66</v>
      </c>
      <c r="G185" s="99">
        <v>1</v>
      </c>
      <c r="H185" s="93">
        <v>48.094999999999999</v>
      </c>
      <c r="I185" s="100">
        <v>0.73099999999999998</v>
      </c>
      <c r="J185" s="92">
        <v>4.0179999999999998</v>
      </c>
      <c r="K185" s="101">
        <v>6.0999999999999999E-2</v>
      </c>
      <c r="L185" s="98"/>
      <c r="M185" s="98"/>
      <c r="N185" s="98"/>
      <c r="O185" s="98"/>
      <c r="P185" s="98"/>
      <c r="Q185" s="98"/>
      <c r="R185" s="98"/>
      <c r="S185" s="98"/>
      <c r="T185" s="99">
        <v>16425859</v>
      </c>
      <c r="U185" s="93">
        <v>11.833</v>
      </c>
      <c r="V185" s="100">
        <v>16.7</v>
      </c>
      <c r="W185" s="92">
        <v>2.4860000000000002</v>
      </c>
      <c r="X185" s="101">
        <v>1.446</v>
      </c>
      <c r="Y185" s="75">
        <v>1768.153</v>
      </c>
      <c r="Z185" s="99">
        <v>38.4</v>
      </c>
      <c r="AA185" s="93">
        <v>280.995</v>
      </c>
      <c r="AB185" s="100">
        <v>6.1</v>
      </c>
      <c r="AC185" s="92"/>
      <c r="AD185" s="101"/>
      <c r="AE185" s="75">
        <v>5.8179999999999996</v>
      </c>
      <c r="AF185" s="99"/>
    </row>
    <row r="186" spans="1:32" x14ac:dyDescent="0.3">
      <c r="A186" s="98" t="s">
        <v>382</v>
      </c>
      <c r="B186" s="99" t="s">
        <v>383</v>
      </c>
      <c r="C186" s="93" t="s">
        <v>553</v>
      </c>
      <c r="D186" s="100">
        <v>443</v>
      </c>
      <c r="E186" s="92">
        <v>1</v>
      </c>
      <c r="F186" s="75">
        <v>13</v>
      </c>
      <c r="G186" s="99">
        <v>0</v>
      </c>
      <c r="H186" s="93">
        <v>53.511000000000003</v>
      </c>
      <c r="I186" s="100">
        <v>0.121</v>
      </c>
      <c r="J186" s="92">
        <v>1.57</v>
      </c>
      <c r="K186" s="101">
        <v>0</v>
      </c>
      <c r="L186" s="98"/>
      <c r="M186" s="98"/>
      <c r="N186" s="98"/>
      <c r="O186" s="98"/>
      <c r="P186" s="98"/>
      <c r="Q186" s="98"/>
      <c r="R186" s="98"/>
      <c r="S186" s="98"/>
      <c r="T186" s="99">
        <v>8278737</v>
      </c>
      <c r="U186" s="93">
        <v>143.36600000000001</v>
      </c>
      <c r="V186" s="100">
        <v>19.399999999999999</v>
      </c>
      <c r="W186" s="92">
        <v>2.839</v>
      </c>
      <c r="X186" s="101">
        <v>1.5249999999999999</v>
      </c>
      <c r="Y186" s="75">
        <v>1429.8130000000001</v>
      </c>
      <c r="Z186" s="99">
        <v>49.2</v>
      </c>
      <c r="AA186" s="93">
        <v>280.03300000000002</v>
      </c>
      <c r="AB186" s="100">
        <v>6.15</v>
      </c>
      <c r="AC186" s="92">
        <v>0.9</v>
      </c>
      <c r="AD186" s="101">
        <v>14.2</v>
      </c>
      <c r="AE186" s="75">
        <v>10.475</v>
      </c>
      <c r="AF186" s="99">
        <v>0.7</v>
      </c>
    </row>
    <row r="187" spans="1:32" x14ac:dyDescent="0.3">
      <c r="A187" s="98" t="s">
        <v>384</v>
      </c>
      <c r="B187" s="99" t="s">
        <v>385</v>
      </c>
      <c r="C187" s="93" t="s">
        <v>553</v>
      </c>
      <c r="D187" s="100">
        <v>3082</v>
      </c>
      <c r="E187" s="92">
        <v>1</v>
      </c>
      <c r="F187" s="75">
        <v>57</v>
      </c>
      <c r="G187" s="99">
        <v>0</v>
      </c>
      <c r="H187" s="93">
        <v>44.155000000000001</v>
      </c>
      <c r="I187" s="100">
        <v>1.4E-2</v>
      </c>
      <c r="J187" s="92">
        <v>0.81699999999999995</v>
      </c>
      <c r="K187" s="101">
        <v>0</v>
      </c>
      <c r="L187" s="98"/>
      <c r="M187" s="98"/>
      <c r="N187" s="98"/>
      <c r="O187" s="98"/>
      <c r="P187" s="98"/>
      <c r="Q187" s="98"/>
      <c r="R187" s="98"/>
      <c r="S187" s="98"/>
      <c r="T187" s="99">
        <v>69799978</v>
      </c>
      <c r="U187" s="93">
        <v>135.13200000000001</v>
      </c>
      <c r="V187" s="100">
        <v>40.1</v>
      </c>
      <c r="W187" s="92">
        <v>11.372999999999999</v>
      </c>
      <c r="X187" s="101">
        <v>6.89</v>
      </c>
      <c r="Y187" s="75">
        <v>16277.671</v>
      </c>
      <c r="Z187" s="99">
        <v>0.1</v>
      </c>
      <c r="AA187" s="93">
        <v>109.861</v>
      </c>
      <c r="AB187" s="100">
        <v>7.04</v>
      </c>
      <c r="AC187" s="92">
        <v>1.9</v>
      </c>
      <c r="AD187" s="101">
        <v>38.799999999999997</v>
      </c>
      <c r="AE187" s="75">
        <v>90.67</v>
      </c>
      <c r="AF187" s="99">
        <v>2.1</v>
      </c>
    </row>
    <row r="188" spans="1:32" x14ac:dyDescent="0.3">
      <c r="A188" s="98" t="s">
        <v>386</v>
      </c>
      <c r="B188" s="99" t="s">
        <v>387</v>
      </c>
      <c r="C188" s="93" t="s">
        <v>553</v>
      </c>
      <c r="D188" s="100">
        <v>3930</v>
      </c>
      <c r="E188" s="92">
        <v>123</v>
      </c>
      <c r="F188" s="75">
        <v>47</v>
      </c>
      <c r="G188" s="99">
        <v>0</v>
      </c>
      <c r="H188" s="93">
        <v>412.05200000000002</v>
      </c>
      <c r="I188" s="100">
        <v>12.896000000000001</v>
      </c>
      <c r="J188" s="92">
        <v>4.9279999999999999</v>
      </c>
      <c r="K188" s="101">
        <v>0</v>
      </c>
      <c r="L188" s="98"/>
      <c r="M188" s="98"/>
      <c r="N188" s="98"/>
      <c r="O188" s="98"/>
      <c r="P188" s="98"/>
      <c r="Q188" s="98"/>
      <c r="R188" s="98"/>
      <c r="S188" s="98"/>
      <c r="T188" s="99">
        <v>9537642</v>
      </c>
      <c r="U188" s="93">
        <v>64.281000000000006</v>
      </c>
      <c r="V188" s="100">
        <v>23.3</v>
      </c>
      <c r="W188" s="92">
        <v>3.4660000000000002</v>
      </c>
      <c r="X188" s="101">
        <v>2.1549999999999998</v>
      </c>
      <c r="Y188" s="75">
        <v>2896.913</v>
      </c>
      <c r="Z188" s="99">
        <v>4.8</v>
      </c>
      <c r="AA188" s="93">
        <v>427.69799999999998</v>
      </c>
      <c r="AB188" s="100">
        <v>7.11</v>
      </c>
      <c r="AC188" s="92"/>
      <c r="AD188" s="101"/>
      <c r="AE188" s="75">
        <v>72.703999999999994</v>
      </c>
      <c r="AF188" s="99">
        <v>4.8</v>
      </c>
    </row>
    <row r="189" spans="1:32" x14ac:dyDescent="0.3">
      <c r="A189" s="98" t="s">
        <v>388</v>
      </c>
      <c r="B189" s="99" t="s">
        <v>389</v>
      </c>
      <c r="C189" s="93" t="s">
        <v>553</v>
      </c>
      <c r="D189" s="100">
        <v>24</v>
      </c>
      <c r="E189" s="92">
        <v>0</v>
      </c>
      <c r="F189" s="75">
        <v>0</v>
      </c>
      <c r="G189" s="99">
        <v>0</v>
      </c>
      <c r="H189" s="93">
        <v>18.202999999999999</v>
      </c>
      <c r="I189" s="100">
        <v>0</v>
      </c>
      <c r="J189" s="92">
        <v>0</v>
      </c>
      <c r="K189" s="101">
        <v>0</v>
      </c>
      <c r="L189" s="98"/>
      <c r="M189" s="98"/>
      <c r="N189" s="98"/>
      <c r="O189" s="98"/>
      <c r="P189" s="98"/>
      <c r="Q189" s="98"/>
      <c r="R189" s="98"/>
      <c r="S189" s="98"/>
      <c r="T189" s="99">
        <v>1318442</v>
      </c>
      <c r="U189" s="93">
        <v>87.176000000000002</v>
      </c>
      <c r="V189" s="100">
        <v>18</v>
      </c>
      <c r="W189" s="92">
        <v>3.556</v>
      </c>
      <c r="X189" s="101">
        <v>1.897</v>
      </c>
      <c r="Y189" s="75">
        <v>6570.1019999999999</v>
      </c>
      <c r="Z189" s="99">
        <v>30.3</v>
      </c>
      <c r="AA189" s="93">
        <v>335.346</v>
      </c>
      <c r="AB189" s="100">
        <v>6.86</v>
      </c>
      <c r="AC189" s="92">
        <v>6.3</v>
      </c>
      <c r="AD189" s="101">
        <v>78.099999999999994</v>
      </c>
      <c r="AE189" s="75">
        <v>28.178000000000001</v>
      </c>
      <c r="AF189" s="99">
        <v>5.9</v>
      </c>
    </row>
    <row r="190" spans="1:32" x14ac:dyDescent="0.3">
      <c r="A190" s="98" t="s">
        <v>390</v>
      </c>
      <c r="B190" s="99" t="s">
        <v>391</v>
      </c>
      <c r="C190" s="93" t="s">
        <v>553</v>
      </c>
      <c r="D190" s="100">
        <v>117</v>
      </c>
      <c r="E190" s="92">
        <v>0</v>
      </c>
      <c r="F190" s="75">
        <v>8</v>
      </c>
      <c r="G190" s="99">
        <v>0</v>
      </c>
      <c r="H190" s="93">
        <v>83.602000000000004</v>
      </c>
      <c r="I190" s="100">
        <v>0</v>
      </c>
      <c r="J190" s="92">
        <v>5.7160000000000002</v>
      </c>
      <c r="K190" s="101">
        <v>0</v>
      </c>
      <c r="L190" s="98"/>
      <c r="M190" s="98"/>
      <c r="N190" s="98"/>
      <c r="O190" s="98"/>
      <c r="P190" s="98"/>
      <c r="Q190" s="98"/>
      <c r="R190" s="98"/>
      <c r="S190" s="98"/>
      <c r="T190" s="99">
        <v>1399491</v>
      </c>
      <c r="U190" s="93">
        <v>266.88600000000002</v>
      </c>
      <c r="V190" s="100">
        <v>36.200000000000003</v>
      </c>
      <c r="W190" s="92">
        <v>10.013999999999999</v>
      </c>
      <c r="X190" s="101">
        <v>5.819</v>
      </c>
      <c r="Y190" s="75">
        <v>28763.071</v>
      </c>
      <c r="Z190" s="99"/>
      <c r="AA190" s="93">
        <v>228.46700000000001</v>
      </c>
      <c r="AB190" s="100">
        <v>10.97</v>
      </c>
      <c r="AC190" s="92"/>
      <c r="AD190" s="101"/>
      <c r="AE190" s="75">
        <v>89.442999999999998</v>
      </c>
      <c r="AF190" s="99">
        <v>3</v>
      </c>
    </row>
    <row r="191" spans="1:32" x14ac:dyDescent="0.3">
      <c r="A191" s="98" t="s">
        <v>392</v>
      </c>
      <c r="B191" s="99" t="s">
        <v>393</v>
      </c>
      <c r="C191" s="93" t="s">
        <v>553</v>
      </c>
      <c r="D191" s="100">
        <v>1084</v>
      </c>
      <c r="E191" s="92">
        <v>7</v>
      </c>
      <c r="F191" s="75">
        <v>48</v>
      </c>
      <c r="G191" s="99">
        <v>0</v>
      </c>
      <c r="H191" s="93">
        <v>91.72</v>
      </c>
      <c r="I191" s="100">
        <v>0.59199999999999997</v>
      </c>
      <c r="J191" s="92">
        <v>4.0609999999999999</v>
      </c>
      <c r="K191" s="101">
        <v>0</v>
      </c>
      <c r="L191" s="98"/>
      <c r="M191" s="98"/>
      <c r="N191" s="98"/>
      <c r="O191" s="98"/>
      <c r="P191" s="98"/>
      <c r="Q191" s="98"/>
      <c r="R191" s="98"/>
      <c r="S191" s="98"/>
      <c r="T191" s="99">
        <v>11818618</v>
      </c>
      <c r="U191" s="93">
        <v>74.227999999999994</v>
      </c>
      <c r="V191" s="100">
        <v>32.700000000000003</v>
      </c>
      <c r="W191" s="92">
        <v>8.0009999999999994</v>
      </c>
      <c r="X191" s="101">
        <v>5.0750000000000002</v>
      </c>
      <c r="Y191" s="75">
        <v>10849.297</v>
      </c>
      <c r="Z191" s="99">
        <v>2</v>
      </c>
      <c r="AA191" s="93">
        <v>318.99099999999999</v>
      </c>
      <c r="AB191" s="100">
        <v>8.52</v>
      </c>
      <c r="AC191" s="92">
        <v>1.1000000000000001</v>
      </c>
      <c r="AD191" s="101">
        <v>65.8</v>
      </c>
      <c r="AE191" s="75">
        <v>78.686999999999998</v>
      </c>
      <c r="AF191" s="99">
        <v>2.2999999999999998</v>
      </c>
    </row>
    <row r="192" spans="1:32" x14ac:dyDescent="0.3">
      <c r="A192" s="98" t="s">
        <v>394</v>
      </c>
      <c r="B192" s="99" t="s">
        <v>395</v>
      </c>
      <c r="C192" s="93" t="s">
        <v>553</v>
      </c>
      <c r="D192" s="100">
        <v>164769</v>
      </c>
      <c r="E192" s="92">
        <v>827</v>
      </c>
      <c r="F192" s="75">
        <v>4563</v>
      </c>
      <c r="G192" s="99">
        <v>23</v>
      </c>
      <c r="H192" s="93">
        <v>1953.65</v>
      </c>
      <c r="I192" s="100">
        <v>9.8059999999999992</v>
      </c>
      <c r="J192" s="92">
        <v>54.103000000000002</v>
      </c>
      <c r="K192" s="101">
        <v>0.27300000000000002</v>
      </c>
      <c r="L192" s="98"/>
      <c r="M192" s="98"/>
      <c r="N192" s="98"/>
      <c r="O192" s="98"/>
      <c r="P192" s="98"/>
      <c r="Q192" s="98"/>
      <c r="R192" s="98"/>
      <c r="S192" s="98"/>
      <c r="T192" s="99">
        <v>84339067</v>
      </c>
      <c r="U192" s="93">
        <v>104.914</v>
      </c>
      <c r="V192" s="100">
        <v>31.6</v>
      </c>
      <c r="W192" s="92">
        <v>8.1530000000000005</v>
      </c>
      <c r="X192" s="101">
        <v>5.0609999999999999</v>
      </c>
      <c r="Y192" s="75">
        <v>25129.341</v>
      </c>
      <c r="Z192" s="99">
        <v>0.2</v>
      </c>
      <c r="AA192" s="93">
        <v>171.285</v>
      </c>
      <c r="AB192" s="100">
        <v>12.13</v>
      </c>
      <c r="AC192" s="92">
        <v>14.1</v>
      </c>
      <c r="AD192" s="101">
        <v>41.1</v>
      </c>
      <c r="AE192" s="75"/>
      <c r="AF192" s="99">
        <v>2.81</v>
      </c>
    </row>
    <row r="193" spans="1:32" x14ac:dyDescent="0.3">
      <c r="A193" s="98" t="s">
        <v>396</v>
      </c>
      <c r="B193" s="99" t="s">
        <v>397</v>
      </c>
      <c r="C193" s="93" t="s">
        <v>553</v>
      </c>
      <c r="D193" s="100">
        <v>443</v>
      </c>
      <c r="E193" s="92">
        <v>1</v>
      </c>
      <c r="F193" s="75">
        <v>7</v>
      </c>
      <c r="G193" s="99">
        <v>0</v>
      </c>
      <c r="H193" s="93">
        <v>18.600000000000001</v>
      </c>
      <c r="I193" s="100">
        <v>4.2000000000000003E-2</v>
      </c>
      <c r="J193" s="92">
        <v>0.29399999999999998</v>
      </c>
      <c r="K193" s="101">
        <v>0</v>
      </c>
      <c r="L193" s="98"/>
      <c r="M193" s="98"/>
      <c r="N193" s="98"/>
      <c r="O193" s="98"/>
      <c r="P193" s="98"/>
      <c r="Q193" s="98"/>
      <c r="R193" s="98"/>
      <c r="S193" s="98"/>
      <c r="T193" s="99">
        <v>23816775</v>
      </c>
      <c r="U193" s="93"/>
      <c r="V193" s="100">
        <v>42.2</v>
      </c>
      <c r="W193" s="92"/>
      <c r="X193" s="101">
        <v>8.3529999999999998</v>
      </c>
      <c r="Y193" s="75"/>
      <c r="Z193" s="99"/>
      <c r="AA193" s="93">
        <v>103.95699999999999</v>
      </c>
      <c r="AB193" s="100"/>
      <c r="AC193" s="92"/>
      <c r="AD193" s="101"/>
      <c r="AE193" s="75"/>
      <c r="AF193" s="99"/>
    </row>
    <row r="194" spans="1:32" x14ac:dyDescent="0.3">
      <c r="A194" s="98" t="s">
        <v>398</v>
      </c>
      <c r="B194" s="99" t="s">
        <v>399</v>
      </c>
      <c r="C194" s="93" t="s">
        <v>553</v>
      </c>
      <c r="D194" s="100">
        <v>509</v>
      </c>
      <c r="E194" s="92">
        <v>0</v>
      </c>
      <c r="F194" s="75">
        <v>21</v>
      </c>
      <c r="G194" s="99">
        <v>0</v>
      </c>
      <c r="H194" s="93">
        <v>8.5210000000000008</v>
      </c>
      <c r="I194" s="100">
        <v>0</v>
      </c>
      <c r="J194" s="92">
        <v>0.35199999999999998</v>
      </c>
      <c r="K194" s="101">
        <v>0</v>
      </c>
      <c r="L194" s="98"/>
      <c r="M194" s="98"/>
      <c r="N194" s="98"/>
      <c r="O194" s="98"/>
      <c r="P194" s="98"/>
      <c r="Q194" s="98"/>
      <c r="R194" s="98"/>
      <c r="S194" s="98"/>
      <c r="T194" s="99">
        <v>59734213</v>
      </c>
      <c r="U194" s="93">
        <v>64.698999999999998</v>
      </c>
      <c r="V194" s="100">
        <v>17.7</v>
      </c>
      <c r="W194" s="92">
        <v>3.1080000000000001</v>
      </c>
      <c r="X194" s="101">
        <v>1.8740000000000001</v>
      </c>
      <c r="Y194" s="75">
        <v>2683.3040000000001</v>
      </c>
      <c r="Z194" s="99">
        <v>49.1</v>
      </c>
      <c r="AA194" s="93">
        <v>217.28800000000001</v>
      </c>
      <c r="AB194" s="100">
        <v>5.75</v>
      </c>
      <c r="AC194" s="92">
        <v>3.3</v>
      </c>
      <c r="AD194" s="101">
        <v>26.7</v>
      </c>
      <c r="AE194" s="75">
        <v>47.953000000000003</v>
      </c>
      <c r="AF194" s="99">
        <v>0.7</v>
      </c>
    </row>
    <row r="195" spans="1:32" x14ac:dyDescent="0.3">
      <c r="A195" s="98" t="s">
        <v>400</v>
      </c>
      <c r="B195" s="99" t="s">
        <v>401</v>
      </c>
      <c r="C195" s="93" t="s">
        <v>553</v>
      </c>
      <c r="D195" s="100">
        <v>457</v>
      </c>
      <c r="E195" s="92">
        <v>-1</v>
      </c>
      <c r="F195" s="75">
        <v>0</v>
      </c>
      <c r="G195" s="99">
        <v>0</v>
      </c>
      <c r="H195" s="93">
        <v>9.9909999999999997</v>
      </c>
      <c r="I195" s="100">
        <v>-2.1999999999999999E-2</v>
      </c>
      <c r="J195" s="92">
        <v>0</v>
      </c>
      <c r="K195" s="101">
        <v>0</v>
      </c>
      <c r="L195" s="98"/>
      <c r="M195" s="98"/>
      <c r="N195" s="98"/>
      <c r="O195" s="98"/>
      <c r="P195" s="98"/>
      <c r="Q195" s="98"/>
      <c r="R195" s="98"/>
      <c r="S195" s="98"/>
      <c r="T195" s="99">
        <v>45741000</v>
      </c>
      <c r="U195" s="93">
        <v>213.75899999999999</v>
      </c>
      <c r="V195" s="100">
        <v>16.399999999999999</v>
      </c>
      <c r="W195" s="92">
        <v>2.1680000000000001</v>
      </c>
      <c r="X195" s="101">
        <v>1.3080000000000001</v>
      </c>
      <c r="Y195" s="75">
        <v>1697.7070000000001</v>
      </c>
      <c r="Z195" s="99">
        <v>41.6</v>
      </c>
      <c r="AA195" s="93">
        <v>213.333</v>
      </c>
      <c r="AB195" s="100">
        <v>2.5</v>
      </c>
      <c r="AC195" s="92">
        <v>3.4</v>
      </c>
      <c r="AD195" s="101">
        <v>16.7</v>
      </c>
      <c r="AE195" s="75">
        <v>21.222000000000001</v>
      </c>
      <c r="AF195" s="99">
        <v>0.5</v>
      </c>
    </row>
    <row r="196" spans="1:32" x14ac:dyDescent="0.3">
      <c r="A196" s="98" t="s">
        <v>402</v>
      </c>
      <c r="B196" s="99" t="s">
        <v>403</v>
      </c>
      <c r="C196" s="93" t="s">
        <v>553</v>
      </c>
      <c r="D196" s="100">
        <v>24340</v>
      </c>
      <c r="E196" s="92">
        <v>668</v>
      </c>
      <c r="F196" s="75">
        <v>727</v>
      </c>
      <c r="G196" s="99">
        <v>19</v>
      </c>
      <c r="H196" s="93">
        <v>556.54899999999998</v>
      </c>
      <c r="I196" s="100">
        <v>15.273999999999999</v>
      </c>
      <c r="J196" s="92">
        <v>16.623000000000001</v>
      </c>
      <c r="K196" s="101">
        <v>0.434</v>
      </c>
      <c r="L196" s="98"/>
      <c r="M196" s="98"/>
      <c r="N196" s="98"/>
      <c r="O196" s="98"/>
      <c r="P196" s="98"/>
      <c r="Q196" s="98"/>
      <c r="R196" s="98"/>
      <c r="S196" s="98"/>
      <c r="T196" s="99">
        <v>43733759</v>
      </c>
      <c r="U196" s="93">
        <v>77.39</v>
      </c>
      <c r="V196" s="100">
        <v>41.4</v>
      </c>
      <c r="W196" s="92">
        <v>16.462</v>
      </c>
      <c r="X196" s="101">
        <v>11.132999999999999</v>
      </c>
      <c r="Y196" s="75">
        <v>7894.393</v>
      </c>
      <c r="Z196" s="99">
        <v>0.1</v>
      </c>
      <c r="AA196" s="93">
        <v>539.84900000000005</v>
      </c>
      <c r="AB196" s="100">
        <v>7.11</v>
      </c>
      <c r="AC196" s="92">
        <v>13.5</v>
      </c>
      <c r="AD196" s="101">
        <v>47.4</v>
      </c>
      <c r="AE196" s="75"/>
      <c r="AF196" s="99">
        <v>8.8000000000000007</v>
      </c>
    </row>
    <row r="197" spans="1:32" x14ac:dyDescent="0.3">
      <c r="A197" s="98" t="s">
        <v>404</v>
      </c>
      <c r="B197" s="99" t="s">
        <v>405</v>
      </c>
      <c r="C197" s="93" t="s">
        <v>553</v>
      </c>
      <c r="D197" s="100">
        <v>825</v>
      </c>
      <c r="E197" s="92">
        <v>2</v>
      </c>
      <c r="F197" s="75">
        <v>23</v>
      </c>
      <c r="G197" s="99">
        <v>1</v>
      </c>
      <c r="H197" s="93">
        <v>237.49700000000001</v>
      </c>
      <c r="I197" s="100">
        <v>0.57599999999999996</v>
      </c>
      <c r="J197" s="92">
        <v>6.6210000000000004</v>
      </c>
      <c r="K197" s="101">
        <v>0.28799999999999998</v>
      </c>
      <c r="L197" s="98"/>
      <c r="M197" s="98"/>
      <c r="N197" s="98"/>
      <c r="O197" s="98"/>
      <c r="P197" s="98"/>
      <c r="Q197" s="98"/>
      <c r="R197" s="98"/>
      <c r="S197" s="98"/>
      <c r="T197" s="99">
        <v>3473727</v>
      </c>
      <c r="U197" s="93">
        <v>19.751000000000001</v>
      </c>
      <c r="V197" s="100">
        <v>35.6</v>
      </c>
      <c r="W197" s="92">
        <v>14.654999999999999</v>
      </c>
      <c r="X197" s="101">
        <v>10.361000000000001</v>
      </c>
      <c r="Y197" s="75">
        <v>20551.409</v>
      </c>
      <c r="Z197" s="99">
        <v>0.1</v>
      </c>
      <c r="AA197" s="93">
        <v>160.708</v>
      </c>
      <c r="AB197" s="100">
        <v>6.93</v>
      </c>
      <c r="AC197" s="92">
        <v>14</v>
      </c>
      <c r="AD197" s="101">
        <v>19.899999999999999</v>
      </c>
      <c r="AE197" s="75"/>
      <c r="AF197" s="99">
        <v>2.8</v>
      </c>
    </row>
    <row r="198" spans="1:32" x14ac:dyDescent="0.3">
      <c r="A198" s="98" t="s">
        <v>406</v>
      </c>
      <c r="B198" s="99" t="s">
        <v>407</v>
      </c>
      <c r="C198" s="93" t="s">
        <v>553</v>
      </c>
      <c r="D198" s="100">
        <v>1811277</v>
      </c>
      <c r="E198" s="92">
        <v>21086</v>
      </c>
      <c r="F198" s="75">
        <v>105147</v>
      </c>
      <c r="G198" s="99">
        <v>764</v>
      </c>
      <c r="H198" s="93">
        <v>5472.0919999999996</v>
      </c>
      <c r="I198" s="100">
        <v>63.703000000000003</v>
      </c>
      <c r="J198" s="92">
        <v>317.66199999999998</v>
      </c>
      <c r="K198" s="101">
        <v>2.3079999999999998</v>
      </c>
      <c r="L198" s="98"/>
      <c r="M198" s="98"/>
      <c r="N198" s="98"/>
      <c r="O198" s="98"/>
      <c r="P198" s="98"/>
      <c r="Q198" s="98"/>
      <c r="R198" s="98"/>
      <c r="S198" s="98"/>
      <c r="T198" s="99">
        <v>331002647</v>
      </c>
      <c r="U198" s="93">
        <v>35.607999999999997</v>
      </c>
      <c r="V198" s="100">
        <v>38.299999999999997</v>
      </c>
      <c r="W198" s="92">
        <v>15.413</v>
      </c>
      <c r="X198" s="101">
        <v>9.7319999999999993</v>
      </c>
      <c r="Y198" s="75">
        <v>54225.446000000004</v>
      </c>
      <c r="Z198" s="99">
        <v>1.2</v>
      </c>
      <c r="AA198" s="93">
        <v>151.089</v>
      </c>
      <c r="AB198" s="100">
        <v>10.79</v>
      </c>
      <c r="AC198" s="92">
        <v>19.100000000000001</v>
      </c>
      <c r="AD198" s="101">
        <v>24.6</v>
      </c>
      <c r="AE198" s="75"/>
      <c r="AF198" s="99">
        <v>2.77</v>
      </c>
    </row>
    <row r="199" spans="1:32" x14ac:dyDescent="0.3">
      <c r="A199" s="98" t="s">
        <v>408</v>
      </c>
      <c r="B199" s="99" t="s">
        <v>409</v>
      </c>
      <c r="C199" s="93" t="s">
        <v>553</v>
      </c>
      <c r="D199" s="100">
        <v>3718</v>
      </c>
      <c r="E199" s="92">
        <v>56</v>
      </c>
      <c r="F199" s="75">
        <v>15</v>
      </c>
      <c r="G199" s="99">
        <v>0</v>
      </c>
      <c r="H199" s="93">
        <v>111.087</v>
      </c>
      <c r="I199" s="100">
        <v>1.673</v>
      </c>
      <c r="J199" s="92">
        <v>0.44800000000000001</v>
      </c>
      <c r="K199" s="101">
        <v>0</v>
      </c>
      <c r="L199" s="98"/>
      <c r="M199" s="98"/>
      <c r="N199" s="98"/>
      <c r="O199" s="98"/>
      <c r="P199" s="98"/>
      <c r="Q199" s="98"/>
      <c r="R199" s="98"/>
      <c r="S199" s="98"/>
      <c r="T199" s="99">
        <v>33469199</v>
      </c>
      <c r="U199" s="93">
        <v>76.134</v>
      </c>
      <c r="V199" s="100">
        <v>28.2</v>
      </c>
      <c r="W199" s="92">
        <v>4.4690000000000003</v>
      </c>
      <c r="X199" s="101">
        <v>2.8730000000000002</v>
      </c>
      <c r="Y199" s="75">
        <v>6253.1040000000003</v>
      </c>
      <c r="Z199" s="99"/>
      <c r="AA199" s="93">
        <v>724.41700000000003</v>
      </c>
      <c r="AB199" s="100">
        <v>7.57</v>
      </c>
      <c r="AC199" s="92">
        <v>1.3</v>
      </c>
      <c r="AD199" s="101">
        <v>24.7</v>
      </c>
      <c r="AE199" s="75"/>
      <c r="AF199" s="99">
        <v>4</v>
      </c>
    </row>
    <row r="200" spans="1:32" x14ac:dyDescent="0.3">
      <c r="A200" s="98" t="s">
        <v>410</v>
      </c>
      <c r="B200" s="99" t="s">
        <v>411</v>
      </c>
      <c r="C200" s="93" t="s">
        <v>553</v>
      </c>
      <c r="D200" s="100">
        <v>12</v>
      </c>
      <c r="E200" s="92">
        <v>0</v>
      </c>
      <c r="F200" s="75">
        <v>0</v>
      </c>
      <c r="G200" s="99">
        <v>0</v>
      </c>
      <c r="H200" s="93">
        <v>14833.127</v>
      </c>
      <c r="I200" s="100">
        <v>0</v>
      </c>
      <c r="J200" s="92">
        <v>0</v>
      </c>
      <c r="K200" s="101">
        <v>0</v>
      </c>
      <c r="L200" s="98"/>
      <c r="M200" s="98"/>
      <c r="N200" s="98"/>
      <c r="O200" s="98"/>
      <c r="P200" s="98"/>
      <c r="Q200" s="98"/>
      <c r="R200" s="98"/>
      <c r="S200" s="98"/>
      <c r="T200" s="99">
        <v>809</v>
      </c>
      <c r="U200" s="93"/>
      <c r="V200" s="100"/>
      <c r="W200" s="92"/>
      <c r="X200" s="101"/>
      <c r="Y200" s="75"/>
      <c r="Z200" s="99"/>
      <c r="AA200" s="93"/>
      <c r="AB200" s="100"/>
      <c r="AC200" s="92"/>
      <c r="AD200" s="101"/>
      <c r="AE200" s="75"/>
      <c r="AF200" s="99"/>
    </row>
    <row r="201" spans="1:32" x14ac:dyDescent="0.3">
      <c r="A201" s="98" t="s">
        <v>412</v>
      </c>
      <c r="B201" s="99" t="s">
        <v>413</v>
      </c>
      <c r="C201" s="93" t="s">
        <v>553</v>
      </c>
      <c r="D201" s="100">
        <v>26</v>
      </c>
      <c r="E201" s="92">
        <v>0</v>
      </c>
      <c r="F201" s="75">
        <v>0</v>
      </c>
      <c r="G201" s="99">
        <v>0</v>
      </c>
      <c r="H201" s="93">
        <v>234.346</v>
      </c>
      <c r="I201" s="100">
        <v>0</v>
      </c>
      <c r="J201" s="92">
        <v>0</v>
      </c>
      <c r="K201" s="101">
        <v>0</v>
      </c>
      <c r="L201" s="98"/>
      <c r="M201" s="98"/>
      <c r="N201" s="98"/>
      <c r="O201" s="98"/>
      <c r="P201" s="98"/>
      <c r="Q201" s="98"/>
      <c r="R201" s="98"/>
      <c r="S201" s="98"/>
      <c r="T201" s="99">
        <v>110947</v>
      </c>
      <c r="U201" s="93">
        <v>281.78699999999998</v>
      </c>
      <c r="V201" s="100">
        <v>31.8</v>
      </c>
      <c r="W201" s="92">
        <v>7.7240000000000002</v>
      </c>
      <c r="X201" s="101">
        <v>4.8319999999999999</v>
      </c>
      <c r="Y201" s="75">
        <v>10727.146000000001</v>
      </c>
      <c r="Z201" s="99"/>
      <c r="AA201" s="93">
        <v>252.67500000000001</v>
      </c>
      <c r="AB201" s="100">
        <v>11.62</v>
      </c>
      <c r="AC201" s="92"/>
      <c r="AD201" s="101"/>
      <c r="AE201" s="75"/>
      <c r="AF201" s="99">
        <v>2.6</v>
      </c>
    </row>
    <row r="202" spans="1:32" x14ac:dyDescent="0.3">
      <c r="A202" s="98" t="s">
        <v>414</v>
      </c>
      <c r="B202" s="99" t="s">
        <v>415</v>
      </c>
      <c r="C202" s="93" t="s">
        <v>553</v>
      </c>
      <c r="D202" s="100">
        <v>1662</v>
      </c>
      <c r="E202" s="92">
        <v>152</v>
      </c>
      <c r="F202" s="75">
        <v>17</v>
      </c>
      <c r="G202" s="99">
        <v>3</v>
      </c>
      <c r="H202" s="93">
        <v>58.447000000000003</v>
      </c>
      <c r="I202" s="100">
        <v>5.3449999999999998</v>
      </c>
      <c r="J202" s="92">
        <v>0.59799999999999998</v>
      </c>
      <c r="K202" s="101">
        <v>0.106</v>
      </c>
      <c r="L202" s="98"/>
      <c r="M202" s="98"/>
      <c r="N202" s="98"/>
      <c r="O202" s="98"/>
      <c r="P202" s="98"/>
      <c r="Q202" s="98"/>
      <c r="R202" s="98"/>
      <c r="S202" s="98"/>
      <c r="T202" s="99">
        <v>28435943</v>
      </c>
      <c r="U202" s="93">
        <v>36.253</v>
      </c>
      <c r="V202" s="100">
        <v>29</v>
      </c>
      <c r="W202" s="92">
        <v>6.6139999999999999</v>
      </c>
      <c r="X202" s="101">
        <v>3.915</v>
      </c>
      <c r="Y202" s="75">
        <v>16745.022000000001</v>
      </c>
      <c r="Z202" s="99"/>
      <c r="AA202" s="93">
        <v>204.85</v>
      </c>
      <c r="AB202" s="100">
        <v>6.47</v>
      </c>
      <c r="AC202" s="92"/>
      <c r="AD202" s="101"/>
      <c r="AE202" s="75"/>
      <c r="AF202" s="99">
        <v>0.8</v>
      </c>
    </row>
    <row r="203" spans="1:32" x14ac:dyDescent="0.3">
      <c r="A203" s="98" t="s">
        <v>416</v>
      </c>
      <c r="B203" s="99" t="s">
        <v>417</v>
      </c>
      <c r="C203" s="93" t="s">
        <v>553</v>
      </c>
      <c r="D203" s="100">
        <v>8</v>
      </c>
      <c r="E203" s="92">
        <v>0</v>
      </c>
      <c r="F203" s="75">
        <v>1</v>
      </c>
      <c r="G203" s="99">
        <v>0</v>
      </c>
      <c r="H203" s="93">
        <v>264.577</v>
      </c>
      <c r="I203" s="100">
        <v>0</v>
      </c>
      <c r="J203" s="92">
        <v>33.072000000000003</v>
      </c>
      <c r="K203" s="101">
        <v>0</v>
      </c>
      <c r="L203" s="98"/>
      <c r="M203" s="98"/>
      <c r="N203" s="98"/>
      <c r="O203" s="98"/>
      <c r="P203" s="98"/>
      <c r="Q203" s="98"/>
      <c r="R203" s="98"/>
      <c r="S203" s="98"/>
      <c r="T203" s="99">
        <v>30237</v>
      </c>
      <c r="U203" s="93">
        <v>207.97300000000001</v>
      </c>
      <c r="V203" s="100"/>
      <c r="W203" s="92"/>
      <c r="X203" s="101"/>
      <c r="Y203" s="75"/>
      <c r="Z203" s="99"/>
      <c r="AA203" s="93"/>
      <c r="AB203" s="100">
        <v>13.67</v>
      </c>
      <c r="AC203" s="92"/>
      <c r="AD203" s="101"/>
      <c r="AE203" s="75"/>
      <c r="AF203" s="99"/>
    </row>
    <row r="204" spans="1:32" x14ac:dyDescent="0.3">
      <c r="A204" s="98" t="s">
        <v>418</v>
      </c>
      <c r="B204" s="99" t="s">
        <v>419</v>
      </c>
      <c r="C204" s="93" t="s">
        <v>553</v>
      </c>
      <c r="D204" s="100">
        <v>70</v>
      </c>
      <c r="E204" s="92">
        <v>1</v>
      </c>
      <c r="F204" s="75">
        <v>6</v>
      </c>
      <c r="G204" s="99">
        <v>0</v>
      </c>
      <c r="H204" s="93">
        <v>670.35</v>
      </c>
      <c r="I204" s="100">
        <v>9.5760000000000005</v>
      </c>
      <c r="J204" s="92">
        <v>57.459000000000003</v>
      </c>
      <c r="K204" s="101">
        <v>0</v>
      </c>
      <c r="L204" s="98"/>
      <c r="M204" s="98"/>
      <c r="N204" s="98"/>
      <c r="O204" s="98"/>
      <c r="P204" s="98"/>
      <c r="Q204" s="98"/>
      <c r="R204" s="98"/>
      <c r="S204" s="98"/>
      <c r="T204" s="99">
        <v>104423</v>
      </c>
      <c r="U204" s="93">
        <v>306.48</v>
      </c>
      <c r="V204" s="100">
        <v>42.2</v>
      </c>
      <c r="W204" s="92">
        <v>18.600999999999999</v>
      </c>
      <c r="X204" s="101">
        <v>10.798999999999999</v>
      </c>
      <c r="Y204" s="75"/>
      <c r="Z204" s="99"/>
      <c r="AA204" s="93">
        <v>273.67</v>
      </c>
      <c r="AB204" s="100">
        <v>12.26</v>
      </c>
      <c r="AC204" s="92"/>
      <c r="AD204" s="101"/>
      <c r="AE204" s="75"/>
      <c r="AF204" s="99"/>
    </row>
    <row r="205" spans="1:32" x14ac:dyDescent="0.3">
      <c r="A205" s="98" t="s">
        <v>420</v>
      </c>
      <c r="B205" s="99" t="s">
        <v>421</v>
      </c>
      <c r="C205" s="93" t="s">
        <v>553</v>
      </c>
      <c r="D205" s="100">
        <v>328</v>
      </c>
      <c r="E205" s="92">
        <v>0</v>
      </c>
      <c r="F205" s="75">
        <v>0</v>
      </c>
      <c r="G205" s="99">
        <v>0</v>
      </c>
      <c r="H205" s="93">
        <v>3.37</v>
      </c>
      <c r="I205" s="100">
        <v>0</v>
      </c>
      <c r="J205" s="92">
        <v>0</v>
      </c>
      <c r="K205" s="101">
        <v>0</v>
      </c>
      <c r="L205" s="98"/>
      <c r="M205" s="98"/>
      <c r="N205" s="98"/>
      <c r="O205" s="98"/>
      <c r="P205" s="98"/>
      <c r="Q205" s="98"/>
      <c r="R205" s="98"/>
      <c r="S205" s="98"/>
      <c r="T205" s="99">
        <v>97338583</v>
      </c>
      <c r="U205" s="93">
        <v>308.12700000000001</v>
      </c>
      <c r="V205" s="100">
        <v>32.6</v>
      </c>
      <c r="W205" s="92">
        <v>7.15</v>
      </c>
      <c r="X205" s="101">
        <v>4.718</v>
      </c>
      <c r="Y205" s="75">
        <v>6171.884</v>
      </c>
      <c r="Z205" s="99">
        <v>2</v>
      </c>
      <c r="AA205" s="93">
        <v>245.465</v>
      </c>
      <c r="AB205" s="100">
        <v>6</v>
      </c>
      <c r="AC205" s="92">
        <v>1</v>
      </c>
      <c r="AD205" s="101">
        <v>45.9</v>
      </c>
      <c r="AE205" s="75">
        <v>85.846999999999994</v>
      </c>
      <c r="AF205" s="99">
        <v>2.6</v>
      </c>
    </row>
    <row r="206" spans="1:32" x14ac:dyDescent="0.3">
      <c r="A206" s="98" t="s">
        <v>551</v>
      </c>
      <c r="B206" s="99" t="s">
        <v>333</v>
      </c>
      <c r="C206" s="93" t="s">
        <v>553</v>
      </c>
      <c r="D206" s="100">
        <v>1064</v>
      </c>
      <c r="E206" s="92">
        <v>0</v>
      </c>
      <c r="F206" s="75">
        <v>30</v>
      </c>
      <c r="G206" s="99">
        <v>0</v>
      </c>
      <c r="H206" s="93">
        <v>550.50400000000002</v>
      </c>
      <c r="I206" s="100">
        <v>0</v>
      </c>
      <c r="J206" s="92">
        <v>15.522</v>
      </c>
      <c r="K206" s="101">
        <v>0</v>
      </c>
      <c r="L206" s="98"/>
      <c r="M206" s="98"/>
      <c r="N206" s="98"/>
      <c r="O206" s="98"/>
      <c r="P206" s="98"/>
      <c r="Q206" s="98"/>
      <c r="R206" s="98"/>
      <c r="S206" s="98"/>
      <c r="T206" s="99">
        <v>1932774</v>
      </c>
      <c r="U206" s="93"/>
      <c r="V206" s="100"/>
      <c r="W206" s="92"/>
      <c r="X206" s="101"/>
      <c r="Y206" s="75"/>
      <c r="Z206" s="99"/>
      <c r="AA206" s="93"/>
      <c r="AB206" s="100"/>
      <c r="AC206" s="92"/>
      <c r="AD206" s="101"/>
      <c r="AE206" s="75"/>
      <c r="AF206" s="99"/>
    </row>
    <row r="207" spans="1:32" x14ac:dyDescent="0.3">
      <c r="A207" s="98" t="s">
        <v>422</v>
      </c>
      <c r="B207" s="99" t="s">
        <v>423</v>
      </c>
      <c r="C207" s="93" t="s">
        <v>553</v>
      </c>
      <c r="D207" s="100">
        <v>354</v>
      </c>
      <c r="E207" s="92">
        <v>31</v>
      </c>
      <c r="F207" s="75">
        <v>84</v>
      </c>
      <c r="G207" s="99">
        <v>4</v>
      </c>
      <c r="H207" s="93">
        <v>11.869</v>
      </c>
      <c r="I207" s="100">
        <v>1.0389999999999999</v>
      </c>
      <c r="J207" s="92">
        <v>2.8159999999999998</v>
      </c>
      <c r="K207" s="101">
        <v>0.13400000000000001</v>
      </c>
      <c r="L207" s="98"/>
      <c r="M207" s="98"/>
      <c r="N207" s="98"/>
      <c r="O207" s="98"/>
      <c r="P207" s="98"/>
      <c r="Q207" s="98"/>
      <c r="R207" s="98"/>
      <c r="S207" s="98"/>
      <c r="T207" s="99">
        <v>29825968</v>
      </c>
      <c r="U207" s="93">
        <v>53.508000000000003</v>
      </c>
      <c r="V207" s="100">
        <v>20.3</v>
      </c>
      <c r="W207" s="92">
        <v>2.9220000000000002</v>
      </c>
      <c r="X207" s="101">
        <v>1.583</v>
      </c>
      <c r="Y207" s="75">
        <v>1479.1469999999999</v>
      </c>
      <c r="Z207" s="99">
        <v>18.8</v>
      </c>
      <c r="AA207" s="93">
        <v>495.00299999999999</v>
      </c>
      <c r="AB207" s="100">
        <v>5.35</v>
      </c>
      <c r="AC207" s="92">
        <v>7.6</v>
      </c>
      <c r="AD207" s="101">
        <v>29.2</v>
      </c>
      <c r="AE207" s="75">
        <v>49.542000000000002</v>
      </c>
      <c r="AF207" s="99">
        <v>0.7</v>
      </c>
    </row>
    <row r="208" spans="1:32" x14ac:dyDescent="0.3">
      <c r="A208" s="98" t="s">
        <v>424</v>
      </c>
      <c r="B208" s="99" t="s">
        <v>425</v>
      </c>
      <c r="C208" s="93" t="s">
        <v>553</v>
      </c>
      <c r="D208" s="100">
        <v>34357</v>
      </c>
      <c r="E208" s="92">
        <v>1674</v>
      </c>
      <c r="F208" s="75">
        <v>705</v>
      </c>
      <c r="G208" s="99">
        <v>22</v>
      </c>
      <c r="H208" s="93">
        <v>579.29100000000005</v>
      </c>
      <c r="I208" s="100">
        <v>28.225000000000001</v>
      </c>
      <c r="J208" s="92">
        <v>11.887</v>
      </c>
      <c r="K208" s="101">
        <v>0.371</v>
      </c>
      <c r="L208" s="98"/>
      <c r="M208" s="98"/>
      <c r="N208" s="98"/>
      <c r="O208" s="98"/>
      <c r="P208" s="98"/>
      <c r="Q208" s="98"/>
      <c r="R208" s="98"/>
      <c r="S208" s="98"/>
      <c r="T208" s="99">
        <v>59308690</v>
      </c>
      <c r="U208" s="93">
        <v>46.753999999999998</v>
      </c>
      <c r="V208" s="100">
        <v>27.3</v>
      </c>
      <c r="W208" s="92">
        <v>5.3440000000000003</v>
      </c>
      <c r="X208" s="101">
        <v>3.0529999999999999</v>
      </c>
      <c r="Y208" s="75">
        <v>12294.876</v>
      </c>
      <c r="Z208" s="99">
        <v>18.899999999999999</v>
      </c>
      <c r="AA208" s="93">
        <v>200.38</v>
      </c>
      <c r="AB208" s="100">
        <v>5.52</v>
      </c>
      <c r="AC208" s="92">
        <v>8.1</v>
      </c>
      <c r="AD208" s="101">
        <v>33.200000000000003</v>
      </c>
      <c r="AE208" s="75">
        <v>43.993000000000002</v>
      </c>
      <c r="AF208" s="99">
        <v>2.3199999999999998</v>
      </c>
    </row>
    <row r="209" spans="1:32" x14ac:dyDescent="0.3">
      <c r="A209" s="98" t="s">
        <v>426</v>
      </c>
      <c r="B209" s="99" t="s">
        <v>427</v>
      </c>
      <c r="C209" s="93" t="s">
        <v>553</v>
      </c>
      <c r="D209" s="100">
        <v>1089</v>
      </c>
      <c r="E209" s="92">
        <v>32</v>
      </c>
      <c r="F209" s="75">
        <v>7</v>
      </c>
      <c r="G209" s="99">
        <v>0</v>
      </c>
      <c r="H209" s="93">
        <v>59.235999999999997</v>
      </c>
      <c r="I209" s="100">
        <v>1.7410000000000001</v>
      </c>
      <c r="J209" s="92">
        <v>0.38100000000000001</v>
      </c>
      <c r="K209" s="101">
        <v>0</v>
      </c>
      <c r="L209" s="98"/>
      <c r="M209" s="98"/>
      <c r="N209" s="98"/>
      <c r="O209" s="98"/>
      <c r="P209" s="98"/>
      <c r="Q209" s="98"/>
      <c r="R209" s="98"/>
      <c r="S209" s="98"/>
      <c r="T209" s="99">
        <v>18383956</v>
      </c>
      <c r="U209" s="93">
        <v>22.995000000000001</v>
      </c>
      <c r="V209" s="100">
        <v>17.7</v>
      </c>
      <c r="W209" s="92">
        <v>2.48</v>
      </c>
      <c r="X209" s="101">
        <v>1.542</v>
      </c>
      <c r="Y209" s="75">
        <v>3689.2510000000002</v>
      </c>
      <c r="Z209" s="99">
        <v>57.5</v>
      </c>
      <c r="AA209" s="93">
        <v>234.499</v>
      </c>
      <c r="AB209" s="100">
        <v>3.94</v>
      </c>
      <c r="AC209" s="92">
        <v>3.1</v>
      </c>
      <c r="AD209" s="101">
        <v>24.7</v>
      </c>
      <c r="AE209" s="75">
        <v>13.938000000000001</v>
      </c>
      <c r="AF209" s="99">
        <v>2</v>
      </c>
    </row>
    <row r="210" spans="1:32" x14ac:dyDescent="0.3">
      <c r="A210" s="98" t="s">
        <v>428</v>
      </c>
      <c r="B210" s="99" t="s">
        <v>429</v>
      </c>
      <c r="C210" s="93" t="s">
        <v>553</v>
      </c>
      <c r="D210" s="100">
        <v>203</v>
      </c>
      <c r="E210" s="92">
        <v>25</v>
      </c>
      <c r="F210" s="75">
        <v>4</v>
      </c>
      <c r="G210" s="99">
        <v>0</v>
      </c>
      <c r="H210" s="93">
        <v>13.657999999999999</v>
      </c>
      <c r="I210" s="100">
        <v>1.6819999999999999</v>
      </c>
      <c r="J210" s="92">
        <v>0.26900000000000002</v>
      </c>
      <c r="K210" s="101">
        <v>0</v>
      </c>
      <c r="L210" s="98"/>
      <c r="M210" s="98"/>
      <c r="N210" s="98"/>
      <c r="O210" s="98"/>
      <c r="P210" s="98"/>
      <c r="Q210" s="98"/>
      <c r="R210" s="98"/>
      <c r="S210" s="98"/>
      <c r="T210" s="99">
        <v>14862927</v>
      </c>
      <c r="U210" s="93">
        <v>42.728999999999999</v>
      </c>
      <c r="V210" s="100">
        <v>19.600000000000001</v>
      </c>
      <c r="W210" s="92">
        <v>2.8220000000000001</v>
      </c>
      <c r="X210" s="101">
        <v>1.8819999999999999</v>
      </c>
      <c r="Y210" s="75">
        <v>1899.7750000000001</v>
      </c>
      <c r="Z210" s="99">
        <v>21.4</v>
      </c>
      <c r="AA210" s="93">
        <v>307.846</v>
      </c>
      <c r="AB210" s="100">
        <v>1.82</v>
      </c>
      <c r="AC210" s="92">
        <v>1.6</v>
      </c>
      <c r="AD210" s="101">
        <v>30.7</v>
      </c>
      <c r="AE210" s="75">
        <v>36.790999999999997</v>
      </c>
      <c r="AF210" s="99">
        <v>1.7</v>
      </c>
    </row>
    <row r="211" spans="1:32" x14ac:dyDescent="0.3">
      <c r="A211" s="98" t="s">
        <v>538</v>
      </c>
      <c r="B211" s="99" t="s">
        <v>446</v>
      </c>
      <c r="C211" s="93" t="s">
        <v>553</v>
      </c>
      <c r="D211" s="100">
        <v>6245638</v>
      </c>
      <c r="E211" s="92">
        <v>109344</v>
      </c>
      <c r="F211" s="75">
        <v>376427</v>
      </c>
      <c r="G211" s="99">
        <v>3759</v>
      </c>
      <c r="H211" s="93">
        <v>801.25699999999995</v>
      </c>
      <c r="I211" s="100">
        <v>14.028</v>
      </c>
      <c r="J211" s="92">
        <v>48.292000000000002</v>
      </c>
      <c r="K211" s="101">
        <v>0.48199999999999998</v>
      </c>
      <c r="L211" s="98"/>
      <c r="M211" s="98"/>
      <c r="N211" s="98"/>
      <c r="O211" s="98"/>
      <c r="P211" s="98"/>
      <c r="Q211" s="98"/>
      <c r="R211" s="98"/>
      <c r="S211" s="98"/>
      <c r="T211" s="99">
        <v>7794798729</v>
      </c>
      <c r="U211" s="93">
        <v>58.045000000000002</v>
      </c>
      <c r="V211" s="100">
        <v>30.9</v>
      </c>
      <c r="W211" s="92">
        <v>8.6959999999999997</v>
      </c>
      <c r="X211" s="101">
        <v>5.3550000000000004</v>
      </c>
      <c r="Y211" s="75">
        <v>15469.207</v>
      </c>
      <c r="Z211" s="99">
        <v>10</v>
      </c>
      <c r="AA211" s="93">
        <v>233.07</v>
      </c>
      <c r="AB211" s="100">
        <v>8.51</v>
      </c>
      <c r="AC211" s="92">
        <v>6.4340000000000002</v>
      </c>
      <c r="AD211" s="101">
        <v>34.634999999999998</v>
      </c>
      <c r="AE211" s="75">
        <v>60.13</v>
      </c>
      <c r="AF211" s="99">
        <v>2.7050000000000001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3864B-843E-45AB-8A6A-7B24624B68A0}">
  <dimension ref="B1:W148"/>
  <sheetViews>
    <sheetView topLeftCell="F76" workbookViewId="0">
      <selection activeCell="B32" sqref="B32"/>
    </sheetView>
  </sheetViews>
  <sheetFormatPr defaultRowHeight="14.4" x14ac:dyDescent="0.3"/>
  <cols>
    <col min="2" max="2" width="18.6640625" customWidth="1"/>
    <col min="3" max="3" width="15" customWidth="1"/>
    <col min="5" max="5" width="17.33203125" customWidth="1"/>
    <col min="6" max="6" width="17.6640625" customWidth="1"/>
    <col min="15" max="15" width="11.88671875" customWidth="1"/>
    <col min="16" max="16" width="10.5546875" bestFit="1" customWidth="1"/>
    <col min="17" max="17" width="11.88671875" customWidth="1"/>
    <col min="20" max="20" width="11.109375" customWidth="1"/>
    <col min="21" max="21" width="11.5546875" bestFit="1" customWidth="1"/>
  </cols>
  <sheetData>
    <row r="1" spans="2:23" x14ac:dyDescent="0.3">
      <c r="B1" s="37" t="s">
        <v>454</v>
      </c>
      <c r="C1" s="4"/>
    </row>
    <row r="3" spans="2:23" ht="14.25" customHeight="1" x14ac:dyDescent="0.3">
      <c r="B3" s="40" t="s">
        <v>432</v>
      </c>
      <c r="C3" s="41" t="s">
        <v>445</v>
      </c>
      <c r="D3" s="11"/>
      <c r="E3" s="12"/>
      <c r="F3" s="75" t="s">
        <v>501</v>
      </c>
      <c r="G3" s="75"/>
      <c r="N3" t="s">
        <v>540</v>
      </c>
      <c r="S3" t="s">
        <v>519</v>
      </c>
    </row>
    <row r="4" spans="2:23" ht="15.75" customHeight="1" x14ac:dyDescent="0.3">
      <c r="B4" s="42" t="s">
        <v>446</v>
      </c>
      <c r="C4" s="43">
        <v>7713468100</v>
      </c>
      <c r="D4" s="14"/>
      <c r="E4" s="13"/>
      <c r="F4" s="45" t="s">
        <v>502</v>
      </c>
      <c r="G4" s="46"/>
      <c r="H4" s="46"/>
      <c r="I4" s="46"/>
      <c r="J4" s="46"/>
      <c r="K4" s="46"/>
      <c r="L4" s="46"/>
      <c r="M4" s="45"/>
      <c r="N4" s="109" t="s">
        <v>503</v>
      </c>
      <c r="O4" s="109"/>
      <c r="P4" s="109"/>
      <c r="Q4" s="109"/>
      <c r="S4" s="109" t="s">
        <v>514</v>
      </c>
      <c r="T4" s="109"/>
      <c r="U4" s="109"/>
      <c r="V4" s="109"/>
    </row>
    <row r="5" spans="2:23" x14ac:dyDescent="0.3">
      <c r="B5" s="42" t="s">
        <v>89</v>
      </c>
      <c r="C5" s="43">
        <v>1433783686</v>
      </c>
      <c r="D5" s="14"/>
      <c r="E5" s="13"/>
      <c r="F5" s="104" t="s">
        <v>444</v>
      </c>
      <c r="G5" s="106" t="s">
        <v>467</v>
      </c>
      <c r="H5" s="107"/>
      <c r="I5" s="106" t="s">
        <v>468</v>
      </c>
      <c r="J5" s="107"/>
      <c r="K5" s="106" t="s">
        <v>469</v>
      </c>
      <c r="L5" s="108"/>
      <c r="M5" s="45"/>
      <c r="N5" s="86" t="s">
        <v>444</v>
      </c>
      <c r="O5" s="86" t="s">
        <v>469</v>
      </c>
      <c r="P5" s="86" t="s">
        <v>468</v>
      </c>
      <c r="Q5" s="86" t="s">
        <v>515</v>
      </c>
      <c r="S5" s="86" t="s">
        <v>444</v>
      </c>
      <c r="T5" s="86" t="s">
        <v>469</v>
      </c>
      <c r="U5" s="86" t="s">
        <v>468</v>
      </c>
      <c r="V5" s="86" t="s">
        <v>515</v>
      </c>
      <c r="W5" s="89" t="s">
        <v>520</v>
      </c>
    </row>
    <row r="6" spans="2:23" x14ac:dyDescent="0.3">
      <c r="B6" s="42" t="s">
        <v>196</v>
      </c>
      <c r="C6" s="43">
        <v>1366417754</v>
      </c>
      <c r="D6" s="14"/>
      <c r="E6" s="13"/>
      <c r="F6" s="105"/>
      <c r="G6" s="51" t="s">
        <v>470</v>
      </c>
      <c r="H6" s="52" t="s">
        <v>471</v>
      </c>
      <c r="I6" s="51" t="s">
        <v>470</v>
      </c>
      <c r="J6" s="52" t="s">
        <v>471</v>
      </c>
      <c r="K6" s="51" t="s">
        <v>470</v>
      </c>
      <c r="L6" s="53" t="s">
        <v>471</v>
      </c>
      <c r="M6" s="45"/>
      <c r="N6" s="25">
        <v>0</v>
      </c>
      <c r="O6" s="88">
        <f>1000*$K$8*$T6/SUM($T$6:$T$10)</f>
        <v>1881510.6507086069</v>
      </c>
      <c r="P6" s="87">
        <f>1000*$I$8*$U6/SUM($U$6:$U$10)</f>
        <v>1961506.1970730906</v>
      </c>
      <c r="Q6" s="77">
        <f>O6+P6</f>
        <v>3843016.8477816973</v>
      </c>
      <c r="S6" s="25">
        <v>0</v>
      </c>
      <c r="T6" s="88">
        <v>180650</v>
      </c>
      <c r="U6" s="87">
        <v>189085</v>
      </c>
      <c r="V6" s="77">
        <f>T6+U6</f>
        <v>369735</v>
      </c>
    </row>
    <row r="7" spans="2:23" x14ac:dyDescent="0.3">
      <c r="B7" s="42" t="s">
        <v>407</v>
      </c>
      <c r="C7" s="43">
        <v>329450000</v>
      </c>
      <c r="D7" s="14"/>
      <c r="E7" s="13"/>
      <c r="F7" s="54" t="s">
        <v>472</v>
      </c>
      <c r="G7" s="57">
        <v>324356</v>
      </c>
      <c r="H7" s="60">
        <v>100</v>
      </c>
      <c r="I7" s="63">
        <v>159028</v>
      </c>
      <c r="J7" s="66">
        <v>100</v>
      </c>
      <c r="K7" s="69">
        <v>165328</v>
      </c>
      <c r="L7" s="72">
        <v>100</v>
      </c>
      <c r="M7" s="47"/>
      <c r="N7" s="25">
        <f>N6+1</f>
        <v>1</v>
      </c>
      <c r="O7" s="88">
        <f t="shared" ref="O7:O10" si="0">1000*$K$8*$T7/SUM($T$6:$T$10)</f>
        <v>1892550.7907016939</v>
      </c>
      <c r="P7" s="87">
        <f>1000*$I$8*$U7/SUM($U$6:$U$10)</f>
        <v>1980334.4158513525</v>
      </c>
      <c r="Q7" s="77">
        <f t="shared" ref="Q7:Q70" si="1">O7+P7</f>
        <v>3872885.2065530466</v>
      </c>
      <c r="S7" s="25">
        <f>S6+1</f>
        <v>1</v>
      </c>
      <c r="T7" s="88">
        <v>181710</v>
      </c>
      <c r="U7" s="87">
        <v>190900</v>
      </c>
      <c r="V7" s="77">
        <f t="shared" ref="V7:V70" si="2">T7+U7</f>
        <v>372610</v>
      </c>
    </row>
    <row r="8" spans="2:23" x14ac:dyDescent="0.3">
      <c r="B8" s="42" t="s">
        <v>192</v>
      </c>
      <c r="C8" s="43">
        <v>270625568</v>
      </c>
      <c r="D8" s="14"/>
      <c r="E8" s="13"/>
      <c r="F8" s="55" t="s">
        <v>473</v>
      </c>
      <c r="G8" s="58">
        <v>19736</v>
      </c>
      <c r="H8" s="61">
        <v>6.1</v>
      </c>
      <c r="I8" s="64">
        <v>10094</v>
      </c>
      <c r="J8" s="67">
        <v>6.3</v>
      </c>
      <c r="K8" s="70">
        <v>9642</v>
      </c>
      <c r="L8" s="73">
        <v>5.8</v>
      </c>
      <c r="M8" s="45"/>
      <c r="N8" s="25">
        <f t="shared" ref="N8:N71" si="3">N7+1</f>
        <v>2</v>
      </c>
      <c r="O8" s="88">
        <f t="shared" si="0"/>
        <v>1926244.0481334254</v>
      </c>
      <c r="P8" s="87">
        <f>1000*$I$8*$U8/SUM($U$6:$U$10)</f>
        <v>2011870.385595659</v>
      </c>
      <c r="Q8" s="77">
        <f t="shared" si="1"/>
        <v>3938114.4337290842</v>
      </c>
      <c r="S8" s="25">
        <f t="shared" ref="S8:S71" si="4">S7+1</f>
        <v>2</v>
      </c>
      <c r="T8" s="88">
        <v>184945</v>
      </c>
      <c r="U8" s="87">
        <v>193940</v>
      </c>
      <c r="V8" s="77">
        <f t="shared" si="2"/>
        <v>378885</v>
      </c>
    </row>
    <row r="9" spans="2:23" x14ac:dyDescent="0.3">
      <c r="B9" s="42" t="s">
        <v>310</v>
      </c>
      <c r="C9" s="43">
        <v>216565318</v>
      </c>
      <c r="D9" s="14"/>
      <c r="E9" s="13"/>
      <c r="F9" s="55" t="s">
        <v>474</v>
      </c>
      <c r="G9" s="58">
        <v>20212</v>
      </c>
      <c r="H9" s="61">
        <v>6.2</v>
      </c>
      <c r="I9" s="64">
        <v>10328</v>
      </c>
      <c r="J9" s="67">
        <v>6.5</v>
      </c>
      <c r="K9" s="70">
        <v>9884</v>
      </c>
      <c r="L9" s="73">
        <v>6</v>
      </c>
      <c r="M9" s="45"/>
      <c r="N9" s="25">
        <f t="shared" si="3"/>
        <v>3</v>
      </c>
      <c r="O9" s="88">
        <f t="shared" si="0"/>
        <v>1953792.3219840995</v>
      </c>
      <c r="P9" s="87">
        <f>1000*$I$8*$U9/SUM($U$6:$U$10)</f>
        <v>2060367.3127517882</v>
      </c>
      <c r="Q9" s="77">
        <f t="shared" si="1"/>
        <v>4014159.6347358879</v>
      </c>
      <c r="S9" s="25">
        <f t="shared" si="4"/>
        <v>3</v>
      </c>
      <c r="T9" s="88">
        <v>187590</v>
      </c>
      <c r="U9" s="87">
        <v>198615</v>
      </c>
      <c r="V9" s="77">
        <f t="shared" si="2"/>
        <v>386205</v>
      </c>
    </row>
    <row r="10" spans="2:23" x14ac:dyDescent="0.3">
      <c r="B10" s="42" t="s">
        <v>71</v>
      </c>
      <c r="C10" s="43">
        <v>211049527</v>
      </c>
      <c r="D10" s="14"/>
      <c r="E10" s="13"/>
      <c r="F10" s="55" t="s">
        <v>475</v>
      </c>
      <c r="G10" s="58">
        <v>20827</v>
      </c>
      <c r="H10" s="61">
        <v>6.4</v>
      </c>
      <c r="I10" s="64">
        <v>10650</v>
      </c>
      <c r="J10" s="67">
        <v>6.7</v>
      </c>
      <c r="K10" s="70">
        <v>10177</v>
      </c>
      <c r="L10" s="73">
        <v>6.2</v>
      </c>
      <c r="M10" s="45"/>
      <c r="N10" s="25">
        <f t="shared" si="3"/>
        <v>4</v>
      </c>
      <c r="O10" s="88">
        <f t="shared" si="0"/>
        <v>1987902.1884721741</v>
      </c>
      <c r="P10" s="87">
        <f>1000*$I$8*$U10/SUM($U$6:$U$10)</f>
        <v>2079921.6887281099</v>
      </c>
      <c r="Q10" s="77">
        <f t="shared" si="1"/>
        <v>4067823.877200284</v>
      </c>
      <c r="S10" s="25">
        <f t="shared" si="4"/>
        <v>4</v>
      </c>
      <c r="T10" s="88">
        <v>190865</v>
      </c>
      <c r="U10" s="87">
        <v>200500</v>
      </c>
      <c r="V10" s="77">
        <f t="shared" si="2"/>
        <v>391365</v>
      </c>
    </row>
    <row r="11" spans="2:23" x14ac:dyDescent="0.3">
      <c r="B11" s="42" t="s">
        <v>296</v>
      </c>
      <c r="C11" s="43">
        <v>200963599</v>
      </c>
      <c r="D11" s="14"/>
      <c r="E11" s="13"/>
      <c r="F11" s="55" t="s">
        <v>476</v>
      </c>
      <c r="G11" s="58">
        <v>20849</v>
      </c>
      <c r="H11" s="61">
        <v>6.4</v>
      </c>
      <c r="I11" s="64">
        <v>10545</v>
      </c>
      <c r="J11" s="67">
        <v>6.6</v>
      </c>
      <c r="K11" s="70">
        <v>10304</v>
      </c>
      <c r="L11" s="73">
        <v>6.2</v>
      </c>
      <c r="M11" s="45"/>
      <c r="N11" s="25">
        <f t="shared" si="3"/>
        <v>5</v>
      </c>
      <c r="O11" s="88">
        <f>1000*$K$9*$T11/SUM($T$11:$T$15)</f>
        <v>1930025.5123570713</v>
      </c>
      <c r="P11" s="87">
        <f>1000*$I$9*$U11/SUM($U$11:$U$15)</f>
        <v>2021301.0660197739</v>
      </c>
      <c r="Q11" s="77">
        <f t="shared" si="1"/>
        <v>3951326.5783768455</v>
      </c>
      <c r="S11" s="25">
        <f t="shared" si="4"/>
        <v>5</v>
      </c>
      <c r="T11" s="88">
        <v>192035</v>
      </c>
      <c r="U11" s="87">
        <v>202500</v>
      </c>
      <c r="V11" s="77">
        <f t="shared" si="2"/>
        <v>394535</v>
      </c>
    </row>
    <row r="12" spans="2:23" x14ac:dyDescent="0.3">
      <c r="B12" s="42" t="s">
        <v>53</v>
      </c>
      <c r="C12" s="43">
        <v>163046161</v>
      </c>
      <c r="D12" s="14"/>
      <c r="E12" s="13"/>
      <c r="F12" s="55" t="s">
        <v>477</v>
      </c>
      <c r="G12" s="58">
        <v>21254</v>
      </c>
      <c r="H12" s="61">
        <v>6.6</v>
      </c>
      <c r="I12" s="64">
        <v>10716</v>
      </c>
      <c r="J12" s="67">
        <v>6.7</v>
      </c>
      <c r="K12" s="70">
        <v>10538</v>
      </c>
      <c r="L12" s="73">
        <v>6.4</v>
      </c>
      <c r="M12" s="45"/>
      <c r="N12" s="25">
        <f t="shared" si="3"/>
        <v>6</v>
      </c>
      <c r="O12" s="88">
        <f t="shared" ref="O12:O15" si="5">1000*$K$9*$T12/SUM($T$11:$T$15)</f>
        <v>1988468.49595046</v>
      </c>
      <c r="P12" s="87">
        <f>1000*$I$9*$U12/SUM($U$11:$U$15)</f>
        <v>2077647.9525268439</v>
      </c>
      <c r="Q12" s="77">
        <f t="shared" si="1"/>
        <v>4066116.4484773036</v>
      </c>
      <c r="S12" s="25">
        <f t="shared" si="4"/>
        <v>6</v>
      </c>
      <c r="T12" s="88">
        <v>197850</v>
      </c>
      <c r="U12" s="87">
        <v>208145</v>
      </c>
      <c r="V12" s="77">
        <f t="shared" si="2"/>
        <v>405995</v>
      </c>
    </row>
    <row r="13" spans="2:23" x14ac:dyDescent="0.3">
      <c r="B13" s="42" t="s">
        <v>337</v>
      </c>
      <c r="C13" s="43">
        <v>145872256</v>
      </c>
      <c r="D13" s="14"/>
      <c r="E13" s="13"/>
      <c r="F13" s="55" t="s">
        <v>478</v>
      </c>
      <c r="G13" s="58">
        <v>23277</v>
      </c>
      <c r="H13" s="61">
        <v>7.2</v>
      </c>
      <c r="I13" s="64">
        <v>11792</v>
      </c>
      <c r="J13" s="67">
        <v>7.4</v>
      </c>
      <c r="K13" s="70">
        <v>11485</v>
      </c>
      <c r="L13" s="73">
        <v>6.9</v>
      </c>
      <c r="M13" s="45"/>
      <c r="N13" s="25">
        <f t="shared" si="3"/>
        <v>7</v>
      </c>
      <c r="O13" s="88">
        <f t="shared" si="5"/>
        <v>2001986.2625769617</v>
      </c>
      <c r="P13" s="87">
        <f>1000*$I$9*$U13/SUM($U$11:$U$15)</f>
        <v>2094666.8084160474</v>
      </c>
      <c r="Q13" s="77">
        <f t="shared" si="1"/>
        <v>4096653.070993009</v>
      </c>
      <c r="S13" s="25">
        <f t="shared" si="4"/>
        <v>7</v>
      </c>
      <c r="T13" s="88">
        <v>199195</v>
      </c>
      <c r="U13" s="87">
        <v>209850</v>
      </c>
      <c r="V13" s="77">
        <f t="shared" si="2"/>
        <v>409045</v>
      </c>
    </row>
    <row r="14" spans="2:23" x14ac:dyDescent="0.3">
      <c r="B14" s="42" t="s">
        <v>262</v>
      </c>
      <c r="C14" s="43">
        <v>127575529</v>
      </c>
      <c r="D14" s="14"/>
      <c r="E14" s="13"/>
      <c r="F14" s="55" t="s">
        <v>479</v>
      </c>
      <c r="G14" s="58">
        <v>21932</v>
      </c>
      <c r="H14" s="61">
        <v>6.8</v>
      </c>
      <c r="I14" s="64">
        <v>10935</v>
      </c>
      <c r="J14" s="67">
        <v>6.9</v>
      </c>
      <c r="K14" s="70">
        <v>10997</v>
      </c>
      <c r="L14" s="73">
        <v>6.7</v>
      </c>
      <c r="M14" s="45"/>
      <c r="N14" s="25">
        <f t="shared" si="3"/>
        <v>8</v>
      </c>
      <c r="O14" s="88">
        <f t="shared" si="5"/>
        <v>2010478.8371490017</v>
      </c>
      <c r="P14" s="87">
        <f>1000*$I$9*$U14/SUM($U$11:$U$15)</f>
        <v>2094117.8130647826</v>
      </c>
      <c r="Q14" s="77">
        <f t="shared" si="1"/>
        <v>4104596.6502137845</v>
      </c>
      <c r="S14" s="25">
        <f t="shared" si="4"/>
        <v>8</v>
      </c>
      <c r="T14" s="88">
        <v>200040</v>
      </c>
      <c r="U14" s="87">
        <v>209795</v>
      </c>
      <c r="V14" s="77">
        <f t="shared" si="2"/>
        <v>409835</v>
      </c>
    </row>
    <row r="15" spans="2:23" x14ac:dyDescent="0.3">
      <c r="B15" s="42" t="s">
        <v>216</v>
      </c>
      <c r="C15" s="43">
        <v>126860301</v>
      </c>
      <c r="D15" s="14"/>
      <c r="E15" s="13"/>
      <c r="F15" s="55" t="s">
        <v>480</v>
      </c>
      <c r="G15" s="58">
        <v>21443</v>
      </c>
      <c r="H15" s="61">
        <v>6.6</v>
      </c>
      <c r="I15" s="64">
        <v>10629</v>
      </c>
      <c r="J15" s="67">
        <v>6.7</v>
      </c>
      <c r="K15" s="70">
        <v>10814</v>
      </c>
      <c r="L15" s="73">
        <v>6.5</v>
      </c>
      <c r="M15" s="45"/>
      <c r="N15" s="25">
        <f t="shared" si="3"/>
        <v>9</v>
      </c>
      <c r="O15" s="88">
        <f t="shared" si="5"/>
        <v>1953040.8919665054</v>
      </c>
      <c r="P15" s="87">
        <f>1000*$I$9*$U15/SUM($U$11:$U$15)</f>
        <v>2040266.3599725522</v>
      </c>
      <c r="Q15" s="77">
        <f t="shared" si="1"/>
        <v>3993307.2519390574</v>
      </c>
      <c r="S15" s="25">
        <f t="shared" si="4"/>
        <v>9</v>
      </c>
      <c r="T15" s="88">
        <v>194325</v>
      </c>
      <c r="U15" s="87">
        <v>204400</v>
      </c>
      <c r="V15" s="77">
        <f t="shared" si="2"/>
        <v>398725</v>
      </c>
    </row>
    <row r="16" spans="2:23" x14ac:dyDescent="0.3">
      <c r="B16" s="42" t="s">
        <v>140</v>
      </c>
      <c r="C16" s="43">
        <v>112078730</v>
      </c>
      <c r="D16" s="14"/>
      <c r="E16" s="13"/>
      <c r="F16" s="55" t="s">
        <v>481</v>
      </c>
      <c r="G16" s="58">
        <v>19584</v>
      </c>
      <c r="H16" s="61">
        <v>6</v>
      </c>
      <c r="I16" s="64">
        <v>9628</v>
      </c>
      <c r="J16" s="67">
        <v>6.1</v>
      </c>
      <c r="K16" s="70">
        <v>9956</v>
      </c>
      <c r="L16" s="73">
        <v>6</v>
      </c>
      <c r="M16" s="45"/>
      <c r="N16" s="25">
        <f t="shared" si="3"/>
        <v>10</v>
      </c>
      <c r="O16" s="88">
        <f>1000*$K$10*$T16/SUM($T$16:$T$20)</f>
        <v>2060770.8493343573</v>
      </c>
      <c r="P16" s="87">
        <f>1000*$I$10*$U16/SUM($U$16:$U$20)</f>
        <v>2154808.9220462851</v>
      </c>
      <c r="Q16" s="77">
        <f t="shared" si="1"/>
        <v>4215579.7713806424</v>
      </c>
      <c r="S16" s="25">
        <f t="shared" si="4"/>
        <v>10</v>
      </c>
      <c r="T16" s="88">
        <v>189825</v>
      </c>
      <c r="U16" s="87">
        <v>199335</v>
      </c>
      <c r="V16" s="77">
        <f t="shared" si="2"/>
        <v>389160</v>
      </c>
    </row>
    <row r="17" spans="2:22" x14ac:dyDescent="0.3">
      <c r="B17" s="42" t="s">
        <v>316</v>
      </c>
      <c r="C17" s="43">
        <v>108116615</v>
      </c>
      <c r="D17" s="14"/>
      <c r="E17" s="13"/>
      <c r="F17" s="55" t="s">
        <v>482</v>
      </c>
      <c r="G17" s="58">
        <v>20345</v>
      </c>
      <c r="H17" s="61">
        <v>6.3</v>
      </c>
      <c r="I17" s="64">
        <v>9993</v>
      </c>
      <c r="J17" s="67">
        <v>6.3</v>
      </c>
      <c r="K17" s="70">
        <v>10351</v>
      </c>
      <c r="L17" s="73">
        <v>6.3</v>
      </c>
      <c r="N17" s="25">
        <f t="shared" si="3"/>
        <v>11</v>
      </c>
      <c r="O17" s="88">
        <f t="shared" ref="O17:O20" si="6">1000*$K$10*$T17/SUM($T$16:$T$20)</f>
        <v>2028636.6114097969</v>
      </c>
      <c r="P17" s="87">
        <f>1000*$I$10*$U17/SUM($U$16:$U$20)</f>
        <v>2129621.6504263096</v>
      </c>
      <c r="Q17" s="77">
        <f t="shared" si="1"/>
        <v>4158258.2618361064</v>
      </c>
      <c r="S17" s="25">
        <f t="shared" si="4"/>
        <v>11</v>
      </c>
      <c r="T17" s="88">
        <v>186865</v>
      </c>
      <c r="U17" s="87">
        <v>197005</v>
      </c>
      <c r="V17" s="77">
        <f t="shared" si="2"/>
        <v>383870</v>
      </c>
    </row>
    <row r="18" spans="2:22" x14ac:dyDescent="0.3">
      <c r="B18" s="42" t="s">
        <v>131</v>
      </c>
      <c r="C18" s="43">
        <v>100388073</v>
      </c>
      <c r="D18" s="14"/>
      <c r="E18" s="13"/>
      <c r="F18" s="56" t="s">
        <v>483</v>
      </c>
      <c r="G18" s="58">
        <v>20355</v>
      </c>
      <c r="H18" s="61">
        <v>6.3</v>
      </c>
      <c r="I18" s="64">
        <v>9930</v>
      </c>
      <c r="J18" s="67">
        <v>6.2</v>
      </c>
      <c r="K18" s="70">
        <v>10425</v>
      </c>
      <c r="L18" s="73">
        <v>6.3</v>
      </c>
      <c r="N18" s="25">
        <f t="shared" si="3"/>
        <v>12</v>
      </c>
      <c r="O18" s="88">
        <f t="shared" si="6"/>
        <v>2051705.9545144222</v>
      </c>
      <c r="P18" s="87">
        <f>1000*$I$10*$U18/SUM($U$16:$U$20)</f>
        <v>2141728.8367844094</v>
      </c>
      <c r="Q18" s="77">
        <f t="shared" si="1"/>
        <v>4193434.7912988318</v>
      </c>
      <c r="S18" s="25">
        <f t="shared" si="4"/>
        <v>12</v>
      </c>
      <c r="T18" s="88">
        <v>188990</v>
      </c>
      <c r="U18" s="87">
        <v>198125</v>
      </c>
      <c r="V18" s="77">
        <f t="shared" si="2"/>
        <v>387115</v>
      </c>
    </row>
    <row r="19" spans="2:22" x14ac:dyDescent="0.3">
      <c r="B19" s="42" t="s">
        <v>450</v>
      </c>
      <c r="C19" s="43">
        <v>86790567</v>
      </c>
      <c r="D19" s="14"/>
      <c r="E19" s="13"/>
      <c r="F19" s="56" t="s">
        <v>484</v>
      </c>
      <c r="G19" s="58">
        <v>21163</v>
      </c>
      <c r="H19" s="61">
        <v>6.5</v>
      </c>
      <c r="I19" s="64">
        <v>10046</v>
      </c>
      <c r="J19" s="67">
        <v>6.3</v>
      </c>
      <c r="K19" s="70">
        <v>11117</v>
      </c>
      <c r="L19" s="73">
        <v>6.7</v>
      </c>
      <c r="N19" s="25">
        <f t="shared" si="3"/>
        <v>13</v>
      </c>
      <c r="O19" s="88">
        <f t="shared" si="6"/>
        <v>2011483.8763014167</v>
      </c>
      <c r="P19" s="87">
        <f>1000*$I$10*$U19/SUM($U$16:$U$20)</f>
        <v>2104110.0791717418</v>
      </c>
      <c r="Q19" s="77">
        <f t="shared" si="1"/>
        <v>4115593.9554731585</v>
      </c>
      <c r="S19" s="25">
        <f t="shared" si="4"/>
        <v>13</v>
      </c>
      <c r="T19" s="88">
        <v>185285</v>
      </c>
      <c r="U19" s="87">
        <v>194645</v>
      </c>
      <c r="V19" s="77">
        <f t="shared" si="2"/>
        <v>379930</v>
      </c>
    </row>
    <row r="20" spans="2:22" x14ac:dyDescent="0.3">
      <c r="B20" s="42" t="s">
        <v>117</v>
      </c>
      <c r="C20" s="43">
        <v>83517045</v>
      </c>
      <c r="D20" s="14"/>
      <c r="E20" s="13"/>
      <c r="F20" s="56" t="s">
        <v>485</v>
      </c>
      <c r="G20" s="58">
        <v>20592</v>
      </c>
      <c r="H20" s="61">
        <v>6.3</v>
      </c>
      <c r="I20" s="64">
        <v>9819</v>
      </c>
      <c r="J20" s="67">
        <v>6.2</v>
      </c>
      <c r="K20" s="70">
        <v>10773</v>
      </c>
      <c r="L20" s="73">
        <v>6.5</v>
      </c>
      <c r="N20" s="25">
        <f t="shared" si="3"/>
        <v>14</v>
      </c>
      <c r="O20" s="88">
        <f t="shared" si="6"/>
        <v>2024402.7084400069</v>
      </c>
      <c r="P20" s="87">
        <f>1000*$I$10*$U20/SUM($U$16:$U$20)</f>
        <v>2119730.5115712546</v>
      </c>
      <c r="Q20" s="77">
        <f t="shared" si="1"/>
        <v>4144133.2200112613</v>
      </c>
      <c r="S20" s="25">
        <f t="shared" si="4"/>
        <v>14</v>
      </c>
      <c r="T20" s="88">
        <v>186475</v>
      </c>
      <c r="U20" s="87">
        <v>196090</v>
      </c>
      <c r="V20" s="77">
        <f t="shared" si="2"/>
        <v>382565</v>
      </c>
    </row>
    <row r="21" spans="2:22" x14ac:dyDescent="0.3">
      <c r="B21" s="42" t="s">
        <v>395</v>
      </c>
      <c r="C21" s="43">
        <v>83429615</v>
      </c>
      <c r="D21" s="14"/>
      <c r="E21" s="13"/>
      <c r="F21" s="56" t="s">
        <v>486</v>
      </c>
      <c r="G21" s="58">
        <v>17356</v>
      </c>
      <c r="H21" s="61">
        <v>5.4</v>
      </c>
      <c r="I21" s="64">
        <v>8198</v>
      </c>
      <c r="J21" s="67">
        <v>5.2</v>
      </c>
      <c r="K21" s="70">
        <v>9158</v>
      </c>
      <c r="L21" s="73">
        <v>5.5</v>
      </c>
      <c r="N21" s="25">
        <f t="shared" si="3"/>
        <v>15</v>
      </c>
      <c r="O21" s="88">
        <f>1000*$K$11*$T21/SUM($T$21:$T$25)</f>
        <v>1971076.078200913</v>
      </c>
      <c r="P21" s="87">
        <f>1000*$I$11*$U21/SUM($U$21:$U$25)</f>
        <v>2023388.6558058525</v>
      </c>
      <c r="Q21" s="77">
        <f t="shared" si="1"/>
        <v>3994464.7340067653</v>
      </c>
      <c r="S21" s="25">
        <f t="shared" si="4"/>
        <v>15</v>
      </c>
      <c r="T21" s="88">
        <v>188795</v>
      </c>
      <c r="U21" s="87">
        <v>199405</v>
      </c>
      <c r="V21" s="77">
        <f t="shared" si="2"/>
        <v>388200</v>
      </c>
    </row>
    <row r="22" spans="2:22" x14ac:dyDescent="0.3">
      <c r="B22" s="42" t="s">
        <v>200</v>
      </c>
      <c r="C22" s="43">
        <v>82913906</v>
      </c>
      <c r="D22" s="14"/>
      <c r="E22" s="13"/>
      <c r="F22" s="56" t="s">
        <v>487</v>
      </c>
      <c r="G22" s="58">
        <v>14131</v>
      </c>
      <c r="H22" s="61">
        <v>4.4000000000000004</v>
      </c>
      <c r="I22" s="64">
        <v>6691</v>
      </c>
      <c r="J22" s="67">
        <v>4.2</v>
      </c>
      <c r="K22" s="70">
        <v>7440</v>
      </c>
      <c r="L22" s="73">
        <v>4.5</v>
      </c>
      <c r="N22" s="25">
        <f t="shared" si="3"/>
        <v>16</v>
      </c>
      <c r="O22" s="88">
        <f t="shared" ref="O22:O25" si="7">1000*$K$11*$T22/SUM($T$21:$T$25)</f>
        <v>2040556.2620004155</v>
      </c>
      <c r="P22" s="87">
        <f>1000*$I$11*$U22/SUM($U$21:$U$25)</f>
        <v>2088939.1220253846</v>
      </c>
      <c r="Q22" s="77">
        <f t="shared" si="1"/>
        <v>4129495.3840258</v>
      </c>
      <c r="S22" s="25">
        <f t="shared" si="4"/>
        <v>16</v>
      </c>
      <c r="T22" s="88">
        <v>195450</v>
      </c>
      <c r="U22" s="87">
        <v>205865</v>
      </c>
      <c r="V22" s="77">
        <f t="shared" si="2"/>
        <v>401315</v>
      </c>
    </row>
    <row r="23" spans="2:22" x14ac:dyDescent="0.3">
      <c r="B23" s="42" t="s">
        <v>385</v>
      </c>
      <c r="C23" s="43">
        <v>69037513</v>
      </c>
      <c r="D23" s="14"/>
      <c r="E23" s="13"/>
      <c r="F23" s="56" t="s">
        <v>488</v>
      </c>
      <c r="G23" s="58">
        <v>9357</v>
      </c>
      <c r="H23" s="61">
        <v>2.9</v>
      </c>
      <c r="I23" s="64">
        <v>4233</v>
      </c>
      <c r="J23" s="67">
        <v>2.7</v>
      </c>
      <c r="K23" s="70">
        <v>5124</v>
      </c>
      <c r="L23" s="73">
        <v>3.1</v>
      </c>
      <c r="N23" s="25">
        <f t="shared" si="3"/>
        <v>17</v>
      </c>
      <c r="O23" s="88">
        <f t="shared" si="7"/>
        <v>2035231.7099737066</v>
      </c>
      <c r="P23" s="87">
        <f>1000*$I$11*$U23/SUM($U$21:$U$25)</f>
        <v>2083104.5217039867</v>
      </c>
      <c r="Q23" s="77">
        <f t="shared" si="1"/>
        <v>4118336.2316776933</v>
      </c>
      <c r="S23" s="25">
        <f t="shared" si="4"/>
        <v>17</v>
      </c>
      <c r="T23" s="88">
        <v>194940</v>
      </c>
      <c r="U23" s="87">
        <v>205290</v>
      </c>
      <c r="V23" s="77">
        <f t="shared" si="2"/>
        <v>400230</v>
      </c>
    </row>
    <row r="24" spans="2:22" x14ac:dyDescent="0.3">
      <c r="B24" s="42" t="s">
        <v>154</v>
      </c>
      <c r="C24" s="43">
        <v>67530172</v>
      </c>
      <c r="D24" s="14"/>
      <c r="E24" s="13"/>
      <c r="F24" s="56" t="s">
        <v>489</v>
      </c>
      <c r="G24" s="58">
        <v>6050</v>
      </c>
      <c r="H24" s="61">
        <v>1.9</v>
      </c>
      <c r="I24" s="64">
        <v>2519</v>
      </c>
      <c r="J24" s="67">
        <v>1.6</v>
      </c>
      <c r="K24" s="70">
        <v>3532</v>
      </c>
      <c r="L24" s="73">
        <v>2.1</v>
      </c>
      <c r="N24" s="25">
        <f t="shared" si="3"/>
        <v>18</v>
      </c>
      <c r="O24" s="88">
        <f t="shared" si="7"/>
        <v>2097351.4836186413</v>
      </c>
      <c r="P24" s="87">
        <f>1000*$I$11*$U24/SUM($U$21:$U$25)</f>
        <v>2128969.5537956716</v>
      </c>
      <c r="Q24" s="77">
        <f t="shared" si="1"/>
        <v>4226321.0374143124</v>
      </c>
      <c r="S24" s="25">
        <f t="shared" si="4"/>
        <v>18</v>
      </c>
      <c r="T24" s="88">
        <v>200890</v>
      </c>
      <c r="U24" s="87">
        <v>209810</v>
      </c>
      <c r="V24" s="77">
        <f t="shared" si="2"/>
        <v>410700</v>
      </c>
    </row>
    <row r="25" spans="2:22" x14ac:dyDescent="0.3">
      <c r="B25" s="42" t="s">
        <v>148</v>
      </c>
      <c r="C25" s="43">
        <v>65129728</v>
      </c>
      <c r="D25" s="14"/>
      <c r="E25" s="13"/>
      <c r="F25" s="56" t="s">
        <v>490</v>
      </c>
      <c r="G25" s="58">
        <v>5893</v>
      </c>
      <c r="H25" s="61">
        <v>1.8</v>
      </c>
      <c r="I25" s="64">
        <v>2282</v>
      </c>
      <c r="J25" s="67">
        <v>1.4</v>
      </c>
      <c r="K25" s="70">
        <v>3611</v>
      </c>
      <c r="L25" s="73">
        <v>2.2000000000000002</v>
      </c>
      <c r="N25" s="25">
        <f t="shared" si="3"/>
        <v>19</v>
      </c>
      <c r="O25" s="88">
        <f t="shared" si="7"/>
        <v>2159784.4662063234</v>
      </c>
      <c r="P25" s="87">
        <f>1000*$I$11*$U25/SUM($U$21:$U$25)</f>
        <v>2220598.1466691042</v>
      </c>
      <c r="Q25" s="77">
        <f t="shared" si="1"/>
        <v>4380382.6128754281</v>
      </c>
      <c r="S25" s="25">
        <f t="shared" si="4"/>
        <v>19</v>
      </c>
      <c r="T25" s="88">
        <v>206870</v>
      </c>
      <c r="U25" s="87">
        <v>218840</v>
      </c>
      <c r="V25" s="77">
        <f t="shared" si="2"/>
        <v>425710</v>
      </c>
    </row>
    <row r="26" spans="2:22" x14ac:dyDescent="0.3">
      <c r="B26" s="42" t="s">
        <v>208</v>
      </c>
      <c r="C26" s="43">
        <v>60550075</v>
      </c>
      <c r="D26" s="14"/>
      <c r="E26" s="13"/>
      <c r="F26" s="56"/>
      <c r="G26" s="58" t="s">
        <v>491</v>
      </c>
      <c r="H26" s="61" t="s">
        <v>491</v>
      </c>
      <c r="I26" s="64" t="s">
        <v>491</v>
      </c>
      <c r="J26" s="67" t="s">
        <v>491</v>
      </c>
      <c r="K26" s="70" t="s">
        <v>491</v>
      </c>
      <c r="L26" s="73" t="s">
        <v>491</v>
      </c>
      <c r="N26" s="25">
        <f t="shared" si="3"/>
        <v>20</v>
      </c>
      <c r="O26" s="88">
        <f>1000*$K$12*$T26/SUM($T$26:$T$30)</f>
        <v>2072287.8164268804</v>
      </c>
      <c r="P26" s="87">
        <f>1000*$I$12*$U26/SUM($U$26:$U$30)</f>
        <v>2110897.5098296199</v>
      </c>
      <c r="Q26" s="77">
        <f t="shared" si="1"/>
        <v>4183185.3262565006</v>
      </c>
      <c r="S26" s="25">
        <f t="shared" si="4"/>
        <v>20</v>
      </c>
      <c r="T26" s="88">
        <v>215960</v>
      </c>
      <c r="U26" s="87">
        <v>225450</v>
      </c>
      <c r="V26" s="77">
        <f t="shared" si="2"/>
        <v>441410</v>
      </c>
    </row>
    <row r="27" spans="2:22" x14ac:dyDescent="0.3">
      <c r="B27" s="42" t="s">
        <v>425</v>
      </c>
      <c r="C27" s="43">
        <v>58558270</v>
      </c>
      <c r="D27" s="14"/>
      <c r="E27" s="13"/>
      <c r="F27" s="56" t="s">
        <v>492</v>
      </c>
      <c r="G27" s="58">
        <v>60774</v>
      </c>
      <c r="H27" s="61">
        <v>18.7</v>
      </c>
      <c r="I27" s="64">
        <v>31072</v>
      </c>
      <c r="J27" s="67">
        <v>19.5</v>
      </c>
      <c r="K27" s="70">
        <v>29703</v>
      </c>
      <c r="L27" s="73">
        <v>18</v>
      </c>
      <c r="N27" s="25">
        <f t="shared" si="3"/>
        <v>21</v>
      </c>
      <c r="O27" s="88">
        <f t="shared" ref="O27:O30" si="8">1000*$K$12*$T27/SUM($T$26:$T$30)</f>
        <v>2090087.8437443089</v>
      </c>
      <c r="P27" s="87">
        <f>1000*$I$12*$U27/SUM($U$26:$U$30)</f>
        <v>2144885.3473132374</v>
      </c>
      <c r="Q27" s="77">
        <f t="shared" si="1"/>
        <v>4234973.1910575461</v>
      </c>
      <c r="S27" s="25">
        <f t="shared" si="4"/>
        <v>21</v>
      </c>
      <c r="T27" s="88">
        <v>217815</v>
      </c>
      <c r="U27" s="87">
        <v>229080</v>
      </c>
      <c r="V27" s="77">
        <f t="shared" si="2"/>
        <v>446895</v>
      </c>
    </row>
    <row r="28" spans="2:22" x14ac:dyDescent="0.3">
      <c r="B28" s="42" t="s">
        <v>399</v>
      </c>
      <c r="C28" s="43">
        <v>58005463</v>
      </c>
      <c r="D28" s="14"/>
      <c r="E28" s="13"/>
      <c r="F28" s="56" t="s">
        <v>493</v>
      </c>
      <c r="G28" s="58">
        <v>13018</v>
      </c>
      <c r="H28" s="61">
        <v>4</v>
      </c>
      <c r="I28" s="64">
        <v>6656</v>
      </c>
      <c r="J28" s="67">
        <v>4.2</v>
      </c>
      <c r="K28" s="70">
        <v>6363</v>
      </c>
      <c r="L28" s="73">
        <v>3.8</v>
      </c>
      <c r="N28" s="25">
        <f t="shared" si="3"/>
        <v>22</v>
      </c>
      <c r="O28" s="88">
        <f t="shared" si="8"/>
        <v>2085433.928246221</v>
      </c>
      <c r="P28" s="87">
        <f>1000*$I$12*$U28/SUM($U$26:$U$30)</f>
        <v>2130700.3407601574</v>
      </c>
      <c r="Q28" s="77">
        <f t="shared" si="1"/>
        <v>4216134.2690063789</v>
      </c>
      <c r="S28" s="25">
        <f t="shared" si="4"/>
        <v>22</v>
      </c>
      <c r="T28" s="88">
        <v>217330</v>
      </c>
      <c r="U28" s="87">
        <v>227565</v>
      </c>
      <c r="V28" s="77">
        <f t="shared" si="2"/>
        <v>444895</v>
      </c>
    </row>
    <row r="29" spans="2:22" x14ac:dyDescent="0.3">
      <c r="B29" s="42" t="s">
        <v>220</v>
      </c>
      <c r="C29" s="43">
        <v>52573973</v>
      </c>
      <c r="D29" s="14"/>
      <c r="E29" s="13"/>
      <c r="F29" s="56" t="s">
        <v>494</v>
      </c>
      <c r="G29" s="58">
        <v>11851</v>
      </c>
      <c r="H29" s="61">
        <v>3.7</v>
      </c>
      <c r="I29" s="64">
        <v>5931</v>
      </c>
      <c r="J29" s="67">
        <v>3.7</v>
      </c>
      <c r="K29" s="70">
        <v>5920</v>
      </c>
      <c r="L29" s="73">
        <v>3.6</v>
      </c>
      <c r="N29" s="25">
        <f t="shared" si="3"/>
        <v>23</v>
      </c>
      <c r="O29" s="88">
        <f t="shared" si="8"/>
        <v>2122233.4456383171</v>
      </c>
      <c r="P29" s="87">
        <f>1000*$I$12*$U29/SUM($U$26:$U$30)</f>
        <v>2154107.9423328964</v>
      </c>
      <c r="Q29" s="77">
        <f t="shared" si="1"/>
        <v>4276341.3879712131</v>
      </c>
      <c r="S29" s="25">
        <f t="shared" si="4"/>
        <v>23</v>
      </c>
      <c r="T29" s="88">
        <v>221165</v>
      </c>
      <c r="U29" s="87">
        <v>230065</v>
      </c>
      <c r="V29" s="77">
        <f t="shared" si="2"/>
        <v>451230</v>
      </c>
    </row>
    <row r="30" spans="2:22" x14ac:dyDescent="0.3">
      <c r="B30" s="42" t="s">
        <v>447</v>
      </c>
      <c r="C30" s="43">
        <v>51225308</v>
      </c>
      <c r="D30" s="14"/>
      <c r="E30" s="13"/>
      <c r="F30" s="56" t="s">
        <v>495</v>
      </c>
      <c r="G30" s="58">
        <v>103469</v>
      </c>
      <c r="H30" s="61">
        <v>31.9</v>
      </c>
      <c r="I30" s="64">
        <v>51658</v>
      </c>
      <c r="J30" s="67">
        <v>32.5</v>
      </c>
      <c r="K30" s="70">
        <v>51811</v>
      </c>
      <c r="L30" s="73">
        <v>31.3</v>
      </c>
      <c r="N30" s="25">
        <f t="shared" si="3"/>
        <v>24</v>
      </c>
      <c r="O30" s="88">
        <f t="shared" si="8"/>
        <v>2167956.9659442725</v>
      </c>
      <c r="P30" s="87">
        <f>1000*$I$12*$U30/SUM($U$26:$U$30)</f>
        <v>2175408.8597640893</v>
      </c>
      <c r="Q30" s="77">
        <f t="shared" si="1"/>
        <v>4343365.8257083613</v>
      </c>
      <c r="S30" s="25">
        <f t="shared" si="4"/>
        <v>24</v>
      </c>
      <c r="T30" s="88">
        <v>225930</v>
      </c>
      <c r="U30" s="87">
        <v>232340</v>
      </c>
      <c r="V30" s="77">
        <f t="shared" si="2"/>
        <v>458270</v>
      </c>
    </row>
    <row r="31" spans="2:22" x14ac:dyDescent="0.3">
      <c r="B31" s="42" t="s">
        <v>99</v>
      </c>
      <c r="C31" s="43">
        <v>50339443</v>
      </c>
      <c r="D31" s="14"/>
      <c r="E31" s="13"/>
      <c r="F31" s="56" t="s">
        <v>496</v>
      </c>
      <c r="G31" s="58">
        <v>82455</v>
      </c>
      <c r="H31" s="61">
        <v>25.4</v>
      </c>
      <c r="I31" s="64">
        <v>39789</v>
      </c>
      <c r="J31" s="67">
        <v>25</v>
      </c>
      <c r="K31" s="70">
        <v>42666</v>
      </c>
      <c r="L31" s="73">
        <v>25.8</v>
      </c>
      <c r="N31" s="25">
        <f t="shared" si="3"/>
        <v>25</v>
      </c>
      <c r="O31" s="88">
        <f>1000*$K$13*$T31/SUM($T$31:$T$35)</f>
        <v>2317293.4214618294</v>
      </c>
      <c r="P31" s="87">
        <f>1000*$I$13*$U31/SUM($U$31:$U$35)</f>
        <v>2432275.4800235918</v>
      </c>
      <c r="Q31" s="77">
        <f t="shared" si="1"/>
        <v>4749568.9014854208</v>
      </c>
      <c r="S31" s="25">
        <f t="shared" si="4"/>
        <v>25</v>
      </c>
      <c r="T31" s="88">
        <v>230320</v>
      </c>
      <c r="U31" s="87">
        <v>236065</v>
      </c>
      <c r="V31" s="77">
        <f t="shared" si="2"/>
        <v>466385</v>
      </c>
    </row>
    <row r="32" spans="2:22" x14ac:dyDescent="0.3">
      <c r="B32" s="42" t="s">
        <v>136</v>
      </c>
      <c r="C32" s="43">
        <v>46736776</v>
      </c>
      <c r="D32" s="14"/>
      <c r="E32" s="13"/>
      <c r="F32" s="56" t="s">
        <v>497</v>
      </c>
      <c r="G32" s="58">
        <v>52788</v>
      </c>
      <c r="H32" s="61">
        <v>16.3</v>
      </c>
      <c r="I32" s="64">
        <v>23923</v>
      </c>
      <c r="J32" s="67">
        <v>15</v>
      </c>
      <c r="K32" s="70">
        <v>28865</v>
      </c>
      <c r="L32" s="73">
        <v>17.5</v>
      </c>
      <c r="N32" s="25">
        <f t="shared" si="3"/>
        <v>26</v>
      </c>
      <c r="O32" s="88">
        <f t="shared" ref="O32:O35" si="9">1000*$K$13*$T32/SUM($T$31:$T$35)</f>
        <v>2339629.2646176354</v>
      </c>
      <c r="P32" s="87">
        <f>1000*$I$13*$U32/SUM($U$31:$U$35)</f>
        <v>2426505.5680552218</v>
      </c>
      <c r="Q32" s="77">
        <f t="shared" si="1"/>
        <v>4766134.8326728567</v>
      </c>
      <c r="S32" s="25">
        <f t="shared" si="4"/>
        <v>26</v>
      </c>
      <c r="T32" s="88">
        <v>232540</v>
      </c>
      <c r="U32" s="87">
        <v>235505</v>
      </c>
      <c r="V32" s="77">
        <f t="shared" si="2"/>
        <v>468045</v>
      </c>
    </row>
    <row r="33" spans="2:22" x14ac:dyDescent="0.3">
      <c r="B33" s="42" t="s">
        <v>31</v>
      </c>
      <c r="C33" s="43">
        <v>44780677</v>
      </c>
      <c r="D33" s="14"/>
      <c r="E33" s="13"/>
      <c r="F33" s="56"/>
      <c r="G33" s="58"/>
      <c r="H33" s="61"/>
      <c r="I33" s="64"/>
      <c r="J33" s="67"/>
      <c r="K33" s="70"/>
      <c r="L33" s="73"/>
      <c r="M33" s="45"/>
      <c r="N33" s="25">
        <f t="shared" si="3"/>
        <v>27</v>
      </c>
      <c r="O33" s="88">
        <f t="shared" si="9"/>
        <v>2275640.0923334341</v>
      </c>
      <c r="P33" s="87">
        <f>1000*$I$13*$U33/SUM($U$31:$U$35)</f>
        <v>2341553.917735206</v>
      </c>
      <c r="Q33" s="77">
        <f t="shared" si="1"/>
        <v>4617194.0100686401</v>
      </c>
      <c r="S33" s="25">
        <f t="shared" si="4"/>
        <v>27</v>
      </c>
      <c r="T33" s="88">
        <v>226180</v>
      </c>
      <c r="U33" s="87">
        <v>227260</v>
      </c>
      <c r="V33" s="77">
        <f t="shared" si="2"/>
        <v>453440</v>
      </c>
    </row>
    <row r="34" spans="2:22" x14ac:dyDescent="0.3">
      <c r="B34" s="42" t="s">
        <v>403</v>
      </c>
      <c r="C34" s="43">
        <v>43993638</v>
      </c>
      <c r="D34" s="14"/>
      <c r="E34" s="13"/>
      <c r="F34" s="56" t="s">
        <v>498</v>
      </c>
      <c r="G34" s="59">
        <v>38.299999999999997</v>
      </c>
      <c r="H34" s="62" t="s">
        <v>499</v>
      </c>
      <c r="I34" s="65">
        <v>37.1</v>
      </c>
      <c r="J34" s="68" t="s">
        <v>499</v>
      </c>
      <c r="K34" s="71">
        <v>39.5</v>
      </c>
      <c r="L34" s="74" t="s">
        <v>499</v>
      </c>
      <c r="M34" s="45"/>
      <c r="N34" s="25">
        <f t="shared" si="3"/>
        <v>28</v>
      </c>
      <c r="O34" s="88">
        <f t="shared" si="9"/>
        <v>2259592.4933093302</v>
      </c>
      <c r="P34" s="87">
        <f>1000*$I$13*$U34/SUM($U$31:$U$35)</f>
        <v>2281278.9444942004</v>
      </c>
      <c r="Q34" s="77">
        <f t="shared" si="1"/>
        <v>4540871.4378035311</v>
      </c>
      <c r="S34" s="25">
        <f t="shared" si="4"/>
        <v>28</v>
      </c>
      <c r="T34" s="88">
        <v>224585</v>
      </c>
      <c r="U34" s="87">
        <v>221410</v>
      </c>
      <c r="V34" s="77">
        <f t="shared" si="2"/>
        <v>445995</v>
      </c>
    </row>
    <row r="35" spans="2:22" x14ac:dyDescent="0.3">
      <c r="B35" s="42" t="s">
        <v>127</v>
      </c>
      <c r="C35" s="43">
        <v>43053054</v>
      </c>
      <c r="D35" s="14"/>
      <c r="E35" s="13"/>
      <c r="F35" s="48" t="s">
        <v>500</v>
      </c>
      <c r="G35" s="49"/>
      <c r="H35" s="50"/>
      <c r="I35" s="49"/>
      <c r="J35" s="50"/>
      <c r="K35" s="49"/>
      <c r="L35" s="50"/>
      <c r="M35" s="45"/>
      <c r="N35" s="25">
        <f t="shared" si="3"/>
        <v>29</v>
      </c>
      <c r="O35" s="88">
        <f t="shared" si="9"/>
        <v>2292844.7282777713</v>
      </c>
      <c r="P35" s="87">
        <f>1000*$I$13*$U35/SUM($U$31:$U$35)</f>
        <v>2310386.08969178</v>
      </c>
      <c r="Q35" s="77">
        <f t="shared" si="1"/>
        <v>4603230.8179695513</v>
      </c>
      <c r="S35" s="25">
        <f t="shared" si="4"/>
        <v>29</v>
      </c>
      <c r="T35" s="88">
        <v>227890</v>
      </c>
      <c r="U35" s="87">
        <v>224235</v>
      </c>
      <c r="V35" s="77">
        <f t="shared" si="2"/>
        <v>452125</v>
      </c>
    </row>
    <row r="36" spans="2:22" x14ac:dyDescent="0.3">
      <c r="B36" s="42" t="s">
        <v>343</v>
      </c>
      <c r="C36" s="43">
        <v>42813238</v>
      </c>
      <c r="D36" s="14"/>
      <c r="E36" s="13"/>
      <c r="N36" s="25">
        <f t="shared" si="3"/>
        <v>30</v>
      </c>
      <c r="O36" s="88">
        <f>1000*$K$14*$T36/SUM($T$36:$T$40)</f>
        <v>2177798.9162644991</v>
      </c>
      <c r="P36" s="87">
        <f>1000*$I$14*$U36/SUM($U$36:$U$40)</f>
        <v>2195970.5300925723</v>
      </c>
      <c r="Q36" s="77">
        <f t="shared" si="1"/>
        <v>4373769.4463570714</v>
      </c>
      <c r="S36" s="25">
        <f t="shared" si="4"/>
        <v>30</v>
      </c>
      <c r="T36" s="88">
        <v>233900</v>
      </c>
      <c r="U36" s="87">
        <v>230600</v>
      </c>
      <c r="V36" s="77">
        <f t="shared" si="2"/>
        <v>464500</v>
      </c>
    </row>
    <row r="37" spans="2:22" x14ac:dyDescent="0.3">
      <c r="B37" s="42" t="s">
        <v>202</v>
      </c>
      <c r="C37" s="43">
        <v>39309783</v>
      </c>
      <c r="D37" s="14"/>
      <c r="E37" s="13"/>
      <c r="N37" s="25">
        <f t="shared" si="3"/>
        <v>31</v>
      </c>
      <c r="O37" s="88">
        <f t="shared" ref="O37:O40" si="10">1000*$K$14*$T37/SUM($T$36:$T$40)</f>
        <v>2192230.6747946828</v>
      </c>
      <c r="P37" s="87">
        <f>1000*$I$14*$U37/SUM($U$36:$U$40)</f>
        <v>2192447.0734744705</v>
      </c>
      <c r="Q37" s="77">
        <f t="shared" si="1"/>
        <v>4384677.7482691538</v>
      </c>
      <c r="S37" s="25">
        <f t="shared" si="4"/>
        <v>31</v>
      </c>
      <c r="T37" s="88">
        <v>235450</v>
      </c>
      <c r="U37" s="87">
        <v>230230</v>
      </c>
      <c r="V37" s="77">
        <f t="shared" si="2"/>
        <v>465680</v>
      </c>
    </row>
    <row r="38" spans="2:22" x14ac:dyDescent="0.3">
      <c r="B38" s="42" t="s">
        <v>19</v>
      </c>
      <c r="C38" s="43">
        <v>38041754</v>
      </c>
      <c r="D38" s="14"/>
      <c r="E38" s="13"/>
      <c r="N38" s="25">
        <f t="shared" si="3"/>
        <v>32</v>
      </c>
      <c r="O38" s="88">
        <f t="shared" si="10"/>
        <v>2204660.608754551</v>
      </c>
      <c r="P38" s="87">
        <f>1000*$I$14*$U38/SUM($U$36:$U$40)</f>
        <v>2192875.6019820776</v>
      </c>
      <c r="Q38" s="77">
        <f t="shared" si="1"/>
        <v>4397536.2107366286</v>
      </c>
      <c r="S38" s="25">
        <f t="shared" si="4"/>
        <v>32</v>
      </c>
      <c r="T38" s="88">
        <v>236785</v>
      </c>
      <c r="U38" s="87">
        <v>230275</v>
      </c>
      <c r="V38" s="77">
        <f t="shared" si="2"/>
        <v>467060</v>
      </c>
    </row>
    <row r="39" spans="2:22" x14ac:dyDescent="0.3">
      <c r="B39" s="42" t="s">
        <v>320</v>
      </c>
      <c r="C39" s="43">
        <v>37887768</v>
      </c>
      <c r="D39" s="14"/>
      <c r="E39" s="13"/>
      <c r="N39" s="25">
        <f t="shared" si="3"/>
        <v>33</v>
      </c>
      <c r="O39" s="88">
        <f t="shared" si="10"/>
        <v>2208757.366014732</v>
      </c>
      <c r="P39" s="87">
        <f>1000*$I$14*$U39/SUM($U$36:$U$40)</f>
        <v>2178305.6327234409</v>
      </c>
      <c r="Q39" s="77">
        <f t="shared" si="1"/>
        <v>4387062.9987381734</v>
      </c>
      <c r="S39" s="25">
        <f t="shared" si="4"/>
        <v>33</v>
      </c>
      <c r="T39" s="88">
        <v>237225</v>
      </c>
      <c r="U39" s="87">
        <v>228745</v>
      </c>
      <c r="V39" s="77">
        <f t="shared" si="2"/>
        <v>465970</v>
      </c>
    </row>
    <row r="40" spans="2:22" x14ac:dyDescent="0.3">
      <c r="B40" s="42" t="s">
        <v>83</v>
      </c>
      <c r="C40" s="43">
        <v>37411047</v>
      </c>
      <c r="D40" s="14"/>
      <c r="E40" s="13"/>
      <c r="N40" s="25">
        <f t="shared" si="3"/>
        <v>34</v>
      </c>
      <c r="O40" s="88">
        <f t="shared" si="10"/>
        <v>2213552.4341715351</v>
      </c>
      <c r="P40" s="87">
        <f>1000*$I$14*$U40/SUM($U$36:$U$40)</f>
        <v>2175401.1617274382</v>
      </c>
      <c r="Q40" s="77">
        <f t="shared" si="1"/>
        <v>4388953.5958989728</v>
      </c>
      <c r="S40" s="25">
        <f t="shared" si="4"/>
        <v>34</v>
      </c>
      <c r="T40" s="88">
        <v>237740</v>
      </c>
      <c r="U40" s="87">
        <v>228440</v>
      </c>
      <c r="V40" s="77">
        <f t="shared" si="2"/>
        <v>466180</v>
      </c>
    </row>
    <row r="41" spans="2:22" x14ac:dyDescent="0.3">
      <c r="B41" s="42" t="s">
        <v>252</v>
      </c>
      <c r="C41" s="43">
        <v>36471769</v>
      </c>
      <c r="D41" s="14"/>
      <c r="E41" s="13"/>
      <c r="N41" s="25">
        <f t="shared" si="3"/>
        <v>35</v>
      </c>
      <c r="O41" s="88">
        <f>1000*$K$15*$T41/SUM($T$41:$T$45)</f>
        <v>2207008.5831039376</v>
      </c>
      <c r="P41" s="87">
        <f>1000*$I$15*$U41/SUM($U$41:$U$45)</f>
        <v>2181936.3912268076</v>
      </c>
      <c r="Q41" s="77">
        <f t="shared" si="1"/>
        <v>4388944.9743307456</v>
      </c>
      <c r="S41" s="25">
        <f t="shared" si="4"/>
        <v>35</v>
      </c>
      <c r="T41" s="88">
        <v>238730</v>
      </c>
      <c r="U41" s="87">
        <v>229635</v>
      </c>
      <c r="V41" s="77">
        <f t="shared" si="2"/>
        <v>468365</v>
      </c>
    </row>
    <row r="42" spans="2:22" x14ac:dyDescent="0.3">
      <c r="B42" s="42" t="s">
        <v>341</v>
      </c>
      <c r="C42" s="43">
        <v>34268528</v>
      </c>
      <c r="D42" s="14"/>
      <c r="E42" s="13"/>
      <c r="N42" s="25">
        <f t="shared" si="3"/>
        <v>36</v>
      </c>
      <c r="O42" s="88">
        <f t="shared" ref="O42:O45" si="11">1000*$K$15*$T42/SUM($T$41:$T$45)</f>
        <v>2191477.3368440848</v>
      </c>
      <c r="P42" s="87">
        <f>1000*$I$15*$U42/SUM($U$41:$U$45)</f>
        <v>2159512.2403643727</v>
      </c>
      <c r="Q42" s="77">
        <f t="shared" si="1"/>
        <v>4350989.5772084575</v>
      </c>
      <c r="S42" s="25">
        <f t="shared" si="4"/>
        <v>36</v>
      </c>
      <c r="T42" s="88">
        <v>237050</v>
      </c>
      <c r="U42" s="87">
        <v>227275</v>
      </c>
      <c r="V42" s="77">
        <f t="shared" si="2"/>
        <v>464325</v>
      </c>
    </row>
    <row r="43" spans="2:22" x14ac:dyDescent="0.3">
      <c r="B43" s="42" t="s">
        <v>409</v>
      </c>
      <c r="C43" s="43">
        <v>32981716</v>
      </c>
      <c r="D43" s="14"/>
      <c r="E43" s="13"/>
      <c r="N43" s="25">
        <f t="shared" si="3"/>
        <v>37</v>
      </c>
      <c r="O43" s="88">
        <f t="shared" si="11"/>
        <v>2155700.0017097816</v>
      </c>
      <c r="P43" s="87">
        <f>1000*$I$15*$U43/SUM($U$41:$U$45)</f>
        <v>2105732.2853298886</v>
      </c>
      <c r="Q43" s="77">
        <f t="shared" si="1"/>
        <v>4261432.2870396702</v>
      </c>
      <c r="S43" s="25">
        <f t="shared" si="4"/>
        <v>37</v>
      </c>
      <c r="T43" s="88">
        <v>233180</v>
      </c>
      <c r="U43" s="87">
        <v>221615</v>
      </c>
      <c r="V43" s="77">
        <f t="shared" si="2"/>
        <v>454795</v>
      </c>
    </row>
    <row r="44" spans="2:22" x14ac:dyDescent="0.3">
      <c r="B44" s="42" t="s">
        <v>314</v>
      </c>
      <c r="C44" s="43">
        <v>32510453</v>
      </c>
      <c r="D44" s="14"/>
      <c r="E44" s="13"/>
      <c r="N44" s="25">
        <f t="shared" si="3"/>
        <v>38</v>
      </c>
      <c r="O44" s="88">
        <f t="shared" si="11"/>
        <v>2124175.269718057</v>
      </c>
      <c r="P44" s="87">
        <f>1000*$I$15*$U44/SUM($U$41:$U$45)</f>
        <v>2089341.751330863</v>
      </c>
      <c r="Q44" s="77">
        <f t="shared" si="1"/>
        <v>4213517.0210489202</v>
      </c>
      <c r="S44" s="25">
        <f t="shared" si="4"/>
        <v>38</v>
      </c>
      <c r="T44" s="88">
        <v>229770</v>
      </c>
      <c r="U44" s="87">
        <v>219890</v>
      </c>
      <c r="V44" s="77">
        <f t="shared" si="2"/>
        <v>449660</v>
      </c>
    </row>
    <row r="45" spans="2:22" x14ac:dyDescent="0.3">
      <c r="B45" s="42" t="s">
        <v>288</v>
      </c>
      <c r="C45" s="43">
        <v>31949777</v>
      </c>
      <c r="D45" s="14"/>
      <c r="E45" s="13"/>
      <c r="N45" s="25">
        <f t="shared" si="3"/>
        <v>39</v>
      </c>
      <c r="O45" s="88">
        <f t="shared" si="11"/>
        <v>2135638.8086241386</v>
      </c>
      <c r="P45" s="87">
        <f>1000*$I$15*$U45/SUM($U$41:$U$45)</f>
        <v>2092477.3317480679</v>
      </c>
      <c r="Q45" s="77">
        <f t="shared" si="1"/>
        <v>4228116.1403722065</v>
      </c>
      <c r="S45" s="25">
        <f t="shared" si="4"/>
        <v>39</v>
      </c>
      <c r="T45" s="88">
        <v>231010</v>
      </c>
      <c r="U45" s="87">
        <v>220220</v>
      </c>
      <c r="V45" s="77">
        <f t="shared" si="2"/>
        <v>451230</v>
      </c>
    </row>
    <row r="46" spans="2:22" x14ac:dyDescent="0.3">
      <c r="B46" s="42" t="s">
        <v>21</v>
      </c>
      <c r="C46" s="43">
        <v>31825295</v>
      </c>
      <c r="D46" s="14"/>
      <c r="E46" s="13"/>
      <c r="N46" s="25">
        <f t="shared" si="3"/>
        <v>40</v>
      </c>
      <c r="O46" s="88">
        <f>1000*$K$16*$T46/SUM($T$46:$T$50)</f>
        <v>2003018.8538231242</v>
      </c>
      <c r="P46" s="87">
        <f>1000*$I$16*$U46/SUM($U$46:$U$50)</f>
        <v>1931013.5679006197</v>
      </c>
      <c r="Q46" s="77">
        <f t="shared" si="1"/>
        <v>3934032.4217237439</v>
      </c>
      <c r="S46" s="25">
        <f t="shared" si="4"/>
        <v>40</v>
      </c>
      <c r="T46" s="88">
        <v>231505</v>
      </c>
      <c r="U46" s="87">
        <v>221510</v>
      </c>
      <c r="V46" s="77">
        <f t="shared" si="2"/>
        <v>453015</v>
      </c>
    </row>
    <row r="47" spans="2:22" x14ac:dyDescent="0.3">
      <c r="B47" s="42" t="s">
        <v>423</v>
      </c>
      <c r="C47" s="43">
        <v>29162000</v>
      </c>
      <c r="D47" s="14"/>
      <c r="E47" s="13"/>
      <c r="N47" s="25">
        <f t="shared" si="3"/>
        <v>41</v>
      </c>
      <c r="O47" s="88">
        <f t="shared" ref="O47:O50" si="12">1000*$K$16*$T47/SUM($T$46:$T$50)</f>
        <v>2001634.5078409135</v>
      </c>
      <c r="P47" s="87">
        <f>1000*$I$16*$U47/SUM($U$46:$U$50)</f>
        <v>1934326.2181457656</v>
      </c>
      <c r="Q47" s="77">
        <f t="shared" si="1"/>
        <v>3935960.7259866791</v>
      </c>
      <c r="S47" s="25">
        <f t="shared" si="4"/>
        <v>41</v>
      </c>
      <c r="T47" s="88">
        <v>231345</v>
      </c>
      <c r="U47" s="87">
        <v>221890</v>
      </c>
      <c r="V47" s="77">
        <f t="shared" si="2"/>
        <v>453235</v>
      </c>
    </row>
    <row r="48" spans="2:22" x14ac:dyDescent="0.3">
      <c r="B48" s="42" t="s">
        <v>160</v>
      </c>
      <c r="C48" s="43">
        <v>28833629</v>
      </c>
      <c r="D48" s="14"/>
      <c r="E48" s="13"/>
      <c r="N48" s="25">
        <f t="shared" si="3"/>
        <v>42</v>
      </c>
      <c r="O48" s="88">
        <f t="shared" si="12"/>
        <v>1969924.3326858985</v>
      </c>
      <c r="P48" s="87">
        <f>1000*$I$16*$U48/SUM($U$46:$U$50)</f>
        <v>1893353.9651136997</v>
      </c>
      <c r="Q48" s="77">
        <f t="shared" si="1"/>
        <v>3863278.2977995984</v>
      </c>
      <c r="S48" s="25">
        <f t="shared" si="4"/>
        <v>42</v>
      </c>
      <c r="T48" s="88">
        <v>227680</v>
      </c>
      <c r="U48" s="87">
        <v>217190</v>
      </c>
      <c r="V48" s="77">
        <f t="shared" si="2"/>
        <v>444870</v>
      </c>
    </row>
    <row r="49" spans="2:22" x14ac:dyDescent="0.3">
      <c r="B49" s="42" t="s">
        <v>415</v>
      </c>
      <c r="C49" s="43">
        <v>28515829</v>
      </c>
      <c r="D49" s="14"/>
      <c r="E49" s="13"/>
      <c r="N49" s="25">
        <f t="shared" si="3"/>
        <v>43</v>
      </c>
      <c r="O49" s="88">
        <f t="shared" si="12"/>
        <v>1971351.9394800533</v>
      </c>
      <c r="P49" s="87">
        <f>1000*$I$16*$U49/SUM($U$46:$U$50)</f>
        <v>1913970.8541394095</v>
      </c>
      <c r="Q49" s="77">
        <f t="shared" si="1"/>
        <v>3885322.7936194628</v>
      </c>
      <c r="S49" s="25">
        <f t="shared" si="4"/>
        <v>43</v>
      </c>
      <c r="T49" s="88">
        <v>227845</v>
      </c>
      <c r="U49" s="87">
        <v>219555</v>
      </c>
      <c r="V49" s="77">
        <f t="shared" si="2"/>
        <v>447400</v>
      </c>
    </row>
    <row r="50" spans="2:22" x14ac:dyDescent="0.3">
      <c r="B50" s="42" t="s">
        <v>93</v>
      </c>
      <c r="C50" s="43">
        <v>25876380</v>
      </c>
      <c r="D50" s="14"/>
      <c r="E50" s="13"/>
      <c r="N50" s="25">
        <f t="shared" si="3"/>
        <v>44</v>
      </c>
      <c r="O50" s="88">
        <f t="shared" si="12"/>
        <v>2010070.3661700103</v>
      </c>
      <c r="P50" s="87">
        <f>1000*$I$16*$U50/SUM($U$46:$U$50)</f>
        <v>1955335.3947005058</v>
      </c>
      <c r="Q50" s="77">
        <f t="shared" si="1"/>
        <v>3965405.7608705163</v>
      </c>
      <c r="S50" s="25">
        <f t="shared" si="4"/>
        <v>44</v>
      </c>
      <c r="T50" s="88">
        <v>232320</v>
      </c>
      <c r="U50" s="87">
        <v>224300</v>
      </c>
      <c r="V50" s="77">
        <f t="shared" si="2"/>
        <v>456620</v>
      </c>
    </row>
    <row r="51" spans="2:22" x14ac:dyDescent="0.3">
      <c r="B51" s="42" t="s">
        <v>91</v>
      </c>
      <c r="C51" s="43">
        <v>25716544</v>
      </c>
      <c r="D51" s="14"/>
      <c r="E51" s="13"/>
      <c r="N51" s="25">
        <f t="shared" si="3"/>
        <v>45</v>
      </c>
      <c r="O51" s="88">
        <f t="shared" ref="O51:O55" si="13">1000*$K$17*$T51/SUM($T$51:$T$55)</f>
        <v>2085904.6626823212</v>
      </c>
      <c r="P51" s="87">
        <f>1000*$I$17*$U51/SUM($U$51:$U$55)</f>
        <v>2018521.0924543948</v>
      </c>
      <c r="Q51" s="77">
        <f t="shared" si="1"/>
        <v>4104425.7551367162</v>
      </c>
      <c r="S51" s="25">
        <f t="shared" si="4"/>
        <v>45</v>
      </c>
      <c r="T51" s="88">
        <v>242265</v>
      </c>
      <c r="U51" s="87">
        <v>233860</v>
      </c>
      <c r="V51" s="77">
        <f t="shared" si="2"/>
        <v>476125</v>
      </c>
    </row>
    <row r="52" spans="2:22" x14ac:dyDescent="0.3">
      <c r="B52" s="42" t="s">
        <v>37</v>
      </c>
      <c r="C52" s="43">
        <v>25203198</v>
      </c>
      <c r="D52" s="14"/>
      <c r="E52" s="13"/>
      <c r="N52" s="25">
        <f t="shared" si="3"/>
        <v>46</v>
      </c>
      <c r="O52" s="88">
        <f t="shared" si="13"/>
        <v>2075400.4475110318</v>
      </c>
      <c r="P52" s="87">
        <f>1000*$I$17*$U52/SUM($U$51:$U$55)</f>
        <v>2009673.9868366502</v>
      </c>
      <c r="Q52" s="77">
        <f t="shared" si="1"/>
        <v>4085074.4343476817</v>
      </c>
      <c r="S52" s="25">
        <f t="shared" si="4"/>
        <v>46</v>
      </c>
      <c r="T52" s="88">
        <v>241045</v>
      </c>
      <c r="U52" s="87">
        <v>232835</v>
      </c>
      <c r="V52" s="77">
        <f t="shared" si="2"/>
        <v>473880</v>
      </c>
    </row>
    <row r="53" spans="2:22" x14ac:dyDescent="0.3">
      <c r="B53" s="42" t="s">
        <v>397</v>
      </c>
      <c r="C53" s="43">
        <v>23773876</v>
      </c>
      <c r="D53" s="14"/>
      <c r="E53" s="13"/>
      <c r="N53" s="25">
        <f t="shared" si="3"/>
        <v>47</v>
      </c>
      <c r="O53" s="88">
        <f t="shared" si="13"/>
        <v>2061150.8769303071</v>
      </c>
      <c r="P53" s="87">
        <f>1000*$I$17*$U53/SUM($U$51:$U$55)</f>
        <v>1981579.0319237148</v>
      </c>
      <c r="Q53" s="77">
        <f t="shared" si="1"/>
        <v>4042729.9088540217</v>
      </c>
      <c r="S53" s="25">
        <f t="shared" si="4"/>
        <v>47</v>
      </c>
      <c r="T53" s="88">
        <v>239390</v>
      </c>
      <c r="U53" s="87">
        <v>229580</v>
      </c>
      <c r="V53" s="77">
        <f t="shared" si="2"/>
        <v>468970</v>
      </c>
    </row>
    <row r="54" spans="2:22" x14ac:dyDescent="0.3">
      <c r="B54" s="42" t="s">
        <v>294</v>
      </c>
      <c r="C54" s="43">
        <v>23310715</v>
      </c>
      <c r="D54" s="14"/>
      <c r="E54" s="13"/>
      <c r="N54" s="25">
        <f t="shared" si="3"/>
        <v>48</v>
      </c>
      <c r="O54" s="88">
        <f t="shared" si="13"/>
        <v>2049355.1598936953</v>
      </c>
      <c r="P54" s="87">
        <f>1000*$I$17*$U54/SUM($U$51:$U$55)</f>
        <v>1975321.3230721394</v>
      </c>
      <c r="Q54" s="77">
        <f t="shared" si="1"/>
        <v>4024676.4829658344</v>
      </c>
      <c r="S54" s="25">
        <f t="shared" si="4"/>
        <v>48</v>
      </c>
      <c r="T54" s="88">
        <v>238020</v>
      </c>
      <c r="U54" s="87">
        <v>228855</v>
      </c>
      <c r="V54" s="77">
        <f t="shared" si="2"/>
        <v>466875</v>
      </c>
    </row>
    <row r="55" spans="2:22" x14ac:dyDescent="0.3">
      <c r="B55" s="42" t="s">
        <v>244</v>
      </c>
      <c r="C55" s="43">
        <v>21323733</v>
      </c>
      <c r="D55" s="14"/>
      <c r="E55" s="13"/>
      <c r="N55" s="25">
        <f t="shared" si="3"/>
        <v>49</v>
      </c>
      <c r="O55" s="88">
        <f t="shared" si="13"/>
        <v>2079188.8529826445</v>
      </c>
      <c r="P55" s="87">
        <f>1000*$I$17*$U55/SUM($U$51:$U$55)</f>
        <v>2007904.5657131011</v>
      </c>
      <c r="Q55" s="77">
        <f t="shared" si="1"/>
        <v>4087093.4186957455</v>
      </c>
      <c r="S55" s="25">
        <f t="shared" si="4"/>
        <v>49</v>
      </c>
      <c r="T55" s="88">
        <v>241485</v>
      </c>
      <c r="U55" s="87">
        <v>232630</v>
      </c>
      <c r="V55" s="77">
        <f t="shared" si="2"/>
        <v>474115</v>
      </c>
    </row>
    <row r="56" spans="2:22" x14ac:dyDescent="0.3">
      <c r="B56" s="42" t="s">
        <v>51</v>
      </c>
      <c r="C56" s="43">
        <v>20321378</v>
      </c>
      <c r="D56" s="14"/>
      <c r="E56" s="13"/>
      <c r="N56" s="25">
        <f t="shared" si="3"/>
        <v>50</v>
      </c>
      <c r="O56" s="88">
        <f t="shared" ref="O56:O60" si="14">1000*$K$18*$T56/SUM($T$56:$T$60)</f>
        <v>1955658.1391499457</v>
      </c>
      <c r="P56" s="87">
        <f>1000*$I$18*$U56/SUM($U$56:$U$60)</f>
        <v>1866884.7275250333</v>
      </c>
      <c r="Q56" s="77">
        <f t="shared" si="1"/>
        <v>3822542.8666749792</v>
      </c>
      <c r="S56" s="25">
        <f t="shared" si="4"/>
        <v>50</v>
      </c>
      <c r="T56" s="88">
        <v>255000</v>
      </c>
      <c r="U56" s="87">
        <v>247930</v>
      </c>
      <c r="V56" s="77">
        <f t="shared" si="2"/>
        <v>502930</v>
      </c>
    </row>
    <row r="57" spans="2:22" x14ac:dyDescent="0.3">
      <c r="B57" s="42" t="s">
        <v>335</v>
      </c>
      <c r="C57" s="43">
        <v>19364557</v>
      </c>
      <c r="D57" s="14"/>
      <c r="E57" s="13"/>
      <c r="N57" s="25">
        <f t="shared" si="3"/>
        <v>51</v>
      </c>
      <c r="O57" s="88">
        <f t="shared" si="14"/>
        <v>2089218.0861824802</v>
      </c>
      <c r="P57" s="87">
        <f>1000*$I$18*$U57/SUM($U$56:$U$60)</f>
        <v>1987024.0645462163</v>
      </c>
      <c r="Q57" s="77">
        <f t="shared" si="1"/>
        <v>4076242.1507286965</v>
      </c>
      <c r="S57" s="25">
        <f t="shared" si="4"/>
        <v>51</v>
      </c>
      <c r="T57" s="88">
        <v>272415</v>
      </c>
      <c r="U57" s="87">
        <v>263885</v>
      </c>
      <c r="V57" s="77">
        <f t="shared" si="2"/>
        <v>536300</v>
      </c>
    </row>
    <row r="58" spans="2:22" x14ac:dyDescent="0.3">
      <c r="B58" s="42" t="s">
        <v>87</v>
      </c>
      <c r="C58" s="43">
        <v>18952038</v>
      </c>
      <c r="D58" s="14"/>
      <c r="E58" s="13"/>
      <c r="N58" s="25">
        <f t="shared" si="3"/>
        <v>52</v>
      </c>
      <c r="O58" s="88">
        <f t="shared" si="14"/>
        <v>2137150.8837106652</v>
      </c>
      <c r="P58" s="87">
        <f>1000*$I$18*$U58/SUM($U$56:$U$60)</f>
        <v>2039545.0219716474</v>
      </c>
      <c r="Q58" s="77">
        <f t="shared" si="1"/>
        <v>4176695.9056823123</v>
      </c>
      <c r="S58" s="25">
        <f t="shared" si="4"/>
        <v>52</v>
      </c>
      <c r="T58" s="88">
        <v>278665</v>
      </c>
      <c r="U58" s="87">
        <v>270860</v>
      </c>
      <c r="V58" s="77">
        <f t="shared" si="2"/>
        <v>549525</v>
      </c>
    </row>
    <row r="59" spans="2:22" x14ac:dyDescent="0.3">
      <c r="B59" s="42" t="s">
        <v>218</v>
      </c>
      <c r="C59" s="43">
        <v>18551427</v>
      </c>
      <c r="D59" s="14"/>
      <c r="E59" s="13"/>
      <c r="N59" s="25">
        <f t="shared" si="3"/>
        <v>53</v>
      </c>
      <c r="O59" s="88">
        <f t="shared" si="14"/>
        <v>2147734.4454048886</v>
      </c>
      <c r="P59" s="87">
        <f>1000*$I$18*$U59/SUM($U$56:$U$60)</f>
        <v>2046284.2702721148</v>
      </c>
      <c r="Q59" s="77">
        <f t="shared" si="1"/>
        <v>4194018.7156770034</v>
      </c>
      <c r="S59" s="25">
        <f t="shared" si="4"/>
        <v>53</v>
      </c>
      <c r="T59" s="88">
        <v>280045</v>
      </c>
      <c r="U59" s="87">
        <v>271755</v>
      </c>
      <c r="V59" s="77">
        <f t="shared" si="2"/>
        <v>551800</v>
      </c>
    </row>
    <row r="60" spans="2:22" x14ac:dyDescent="0.3">
      <c r="B60" s="42" t="s">
        <v>427</v>
      </c>
      <c r="C60" s="43">
        <v>17861030</v>
      </c>
      <c r="D60" s="14"/>
      <c r="E60" s="13"/>
      <c r="N60" s="25">
        <f t="shared" si="3"/>
        <v>54</v>
      </c>
      <c r="O60" s="88">
        <f t="shared" si="14"/>
        <v>2095238.4455520203</v>
      </c>
      <c r="P60" s="87">
        <f>1000*$I$18*$U60/SUM($U$56:$U$60)</f>
        <v>1990261.9156849885</v>
      </c>
      <c r="Q60" s="77">
        <f t="shared" si="1"/>
        <v>4085500.3612370091</v>
      </c>
      <c r="S60" s="25">
        <f t="shared" si="4"/>
        <v>54</v>
      </c>
      <c r="T60" s="88">
        <v>273200</v>
      </c>
      <c r="U60" s="87">
        <v>264315</v>
      </c>
      <c r="V60" s="77">
        <f t="shared" si="2"/>
        <v>537515</v>
      </c>
    </row>
    <row r="61" spans="2:22" x14ac:dyDescent="0.3">
      <c r="B61" s="42" t="s">
        <v>178</v>
      </c>
      <c r="C61" s="43">
        <v>17581472</v>
      </c>
      <c r="D61" s="14"/>
      <c r="E61" s="13"/>
      <c r="N61" s="25">
        <f t="shared" si="3"/>
        <v>55</v>
      </c>
      <c r="O61" s="88">
        <f t="shared" ref="O61:O65" si="15">1000*$K$19*$T61/SUM($T$61:$T$65)</f>
        <v>2305587.7757387361</v>
      </c>
      <c r="P61" s="87">
        <f>1000*$I$19*$U61/SUM($U$61:$U$65)</f>
        <v>2088172.8622727466</v>
      </c>
      <c r="Q61" s="77">
        <f t="shared" si="1"/>
        <v>4393760.6380114825</v>
      </c>
      <c r="S61" s="25">
        <f t="shared" si="4"/>
        <v>55</v>
      </c>
      <c r="T61" s="88">
        <v>276880</v>
      </c>
      <c r="U61" s="87">
        <v>267140</v>
      </c>
      <c r="V61" s="77">
        <f t="shared" si="2"/>
        <v>544020</v>
      </c>
    </row>
    <row r="62" spans="2:22" x14ac:dyDescent="0.3">
      <c r="B62" s="42" t="s">
        <v>129</v>
      </c>
      <c r="C62" s="43">
        <v>17373662</v>
      </c>
      <c r="D62" s="14"/>
      <c r="E62" s="13"/>
      <c r="N62" s="25">
        <f t="shared" si="3"/>
        <v>56</v>
      </c>
      <c r="O62" s="88">
        <f t="shared" si="15"/>
        <v>2264577.1581588704</v>
      </c>
      <c r="P62" s="87">
        <f>1000*$I$19*$U62/SUM($U$61:$U$65)</f>
        <v>2048776.3240311707</v>
      </c>
      <c r="Q62" s="77">
        <f t="shared" si="1"/>
        <v>4313353.4821900409</v>
      </c>
      <c r="S62" s="25">
        <f t="shared" si="4"/>
        <v>56</v>
      </c>
      <c r="T62" s="88">
        <v>271955</v>
      </c>
      <c r="U62" s="87">
        <v>262100</v>
      </c>
      <c r="V62" s="77">
        <f t="shared" si="2"/>
        <v>534055</v>
      </c>
    </row>
    <row r="63" spans="2:22" x14ac:dyDescent="0.3">
      <c r="B63" s="42" t="s">
        <v>300</v>
      </c>
      <c r="C63" s="43">
        <v>17097130</v>
      </c>
      <c r="D63" s="14"/>
      <c r="E63" s="13"/>
      <c r="N63" s="25">
        <f t="shared" si="3"/>
        <v>57</v>
      </c>
      <c r="O63" s="88">
        <f t="shared" si="15"/>
        <v>2218029.0663271039</v>
      </c>
      <c r="P63" s="87">
        <f>1000*$I$19*$U63/SUM($U$61:$U$65)</f>
        <v>1999647.9028311099</v>
      </c>
      <c r="Q63" s="77">
        <f t="shared" si="1"/>
        <v>4217676.9691582136</v>
      </c>
      <c r="S63" s="25">
        <f t="shared" si="4"/>
        <v>57</v>
      </c>
      <c r="T63" s="88">
        <v>266365</v>
      </c>
      <c r="U63" s="87">
        <v>255815</v>
      </c>
      <c r="V63" s="77">
        <f t="shared" si="2"/>
        <v>522180</v>
      </c>
    </row>
    <row r="64" spans="2:22" x14ac:dyDescent="0.3">
      <c r="B64" s="42" t="s">
        <v>377</v>
      </c>
      <c r="C64" s="43">
        <v>17070135</v>
      </c>
      <c r="D64" s="14"/>
      <c r="E64" s="13"/>
      <c r="N64" s="25">
        <f t="shared" si="3"/>
        <v>58</v>
      </c>
      <c r="O64" s="88">
        <f t="shared" si="15"/>
        <v>2187635.4106587768</v>
      </c>
      <c r="P64" s="87">
        <f>1000*$I$19*$U64/SUM($U$61:$U$65)</f>
        <v>1986007.6331423102</v>
      </c>
      <c r="Q64" s="77">
        <f t="shared" si="1"/>
        <v>4173643.043801087</v>
      </c>
      <c r="S64" s="25">
        <f t="shared" si="4"/>
        <v>58</v>
      </c>
      <c r="T64" s="88">
        <v>262715</v>
      </c>
      <c r="U64" s="87">
        <v>254070</v>
      </c>
      <c r="V64" s="77">
        <f t="shared" si="2"/>
        <v>516785</v>
      </c>
    </row>
    <row r="65" spans="2:22" x14ac:dyDescent="0.3">
      <c r="B65" s="42" t="s">
        <v>345</v>
      </c>
      <c r="C65" s="43">
        <v>16296364</v>
      </c>
      <c r="D65" s="14"/>
      <c r="E65" s="13"/>
      <c r="N65" s="25">
        <f t="shared" si="3"/>
        <v>59</v>
      </c>
      <c r="O65" s="88">
        <f t="shared" si="15"/>
        <v>2141170.5891165123</v>
      </c>
      <c r="P65" s="87">
        <f>1000*$I$19*$U65/SUM($U$61:$U$65)</f>
        <v>1923395.2777226625</v>
      </c>
      <c r="Q65" s="77">
        <f t="shared" si="1"/>
        <v>4064565.8668391751</v>
      </c>
      <c r="S65" s="25">
        <f t="shared" si="4"/>
        <v>59</v>
      </c>
      <c r="T65" s="88">
        <v>257135</v>
      </c>
      <c r="U65" s="87">
        <v>246060</v>
      </c>
      <c r="V65" s="77">
        <f t="shared" si="2"/>
        <v>503195</v>
      </c>
    </row>
    <row r="66" spans="2:22" x14ac:dyDescent="0.3">
      <c r="B66" s="42" t="s">
        <v>381</v>
      </c>
      <c r="C66" s="43">
        <v>15946876</v>
      </c>
      <c r="D66" s="14"/>
      <c r="E66" s="13"/>
      <c r="N66" s="25">
        <f t="shared" si="3"/>
        <v>60</v>
      </c>
      <c r="O66" s="88">
        <f t="shared" ref="O66:O70" si="16">1000*$K$20*$T66/SUM($T$66:$T$70)</f>
        <v>2285813.5510322126</v>
      </c>
      <c r="P66" s="87">
        <f>1000*$I$20*$U66/SUM($U$66:$U$70)</f>
        <v>2105411.3850818025</v>
      </c>
      <c r="Q66" s="77">
        <f t="shared" si="1"/>
        <v>4391224.9361140151</v>
      </c>
      <c r="S66" s="25">
        <f t="shared" si="4"/>
        <v>60</v>
      </c>
      <c r="T66" s="88">
        <v>249445</v>
      </c>
      <c r="U66" s="87">
        <v>239055</v>
      </c>
      <c r="V66" s="77">
        <f t="shared" si="2"/>
        <v>488500</v>
      </c>
    </row>
    <row r="67" spans="2:22" x14ac:dyDescent="0.3">
      <c r="B67" s="42" t="s">
        <v>355</v>
      </c>
      <c r="C67" s="43">
        <v>15442905</v>
      </c>
      <c r="D67" s="14"/>
      <c r="E67" s="13"/>
      <c r="N67" s="25">
        <f t="shared" si="3"/>
        <v>61</v>
      </c>
      <c r="O67" s="88">
        <f t="shared" si="16"/>
        <v>2262812.9215824706</v>
      </c>
      <c r="P67" s="87">
        <f>1000*$I$20*$U67/SUM($U$66:$U$70)</f>
        <v>2068685.2531214121</v>
      </c>
      <c r="Q67" s="77">
        <f t="shared" si="1"/>
        <v>4331498.174703883</v>
      </c>
      <c r="S67" s="25">
        <f t="shared" si="4"/>
        <v>61</v>
      </c>
      <c r="T67" s="88">
        <v>246935</v>
      </c>
      <c r="U67" s="87">
        <v>234885</v>
      </c>
      <c r="V67" s="77">
        <f t="shared" si="2"/>
        <v>481820</v>
      </c>
    </row>
    <row r="68" spans="2:22" x14ac:dyDescent="0.3">
      <c r="B68" s="42" t="s">
        <v>429</v>
      </c>
      <c r="C68" s="43">
        <v>14645468</v>
      </c>
      <c r="D68" s="14"/>
      <c r="E68" s="13"/>
      <c r="N68" s="25">
        <f t="shared" si="3"/>
        <v>62</v>
      </c>
      <c r="O68" s="88">
        <f t="shared" si="16"/>
        <v>2171818.3994964403</v>
      </c>
      <c r="P68" s="87">
        <f>1000*$I$20*$U68/SUM($U$66:$U$70)</f>
        <v>1967049.8663533295</v>
      </c>
      <c r="Q68" s="77">
        <f t="shared" si="1"/>
        <v>4138868.26584977</v>
      </c>
      <c r="S68" s="25">
        <f t="shared" si="4"/>
        <v>62</v>
      </c>
      <c r="T68" s="88">
        <v>237005</v>
      </c>
      <c r="U68" s="87">
        <v>223345</v>
      </c>
      <c r="V68" s="77">
        <f t="shared" si="2"/>
        <v>460350</v>
      </c>
    </row>
    <row r="69" spans="2:22" x14ac:dyDescent="0.3">
      <c r="B69" s="42" t="s">
        <v>164</v>
      </c>
      <c r="C69" s="43">
        <v>12771246</v>
      </c>
      <c r="D69" s="14"/>
      <c r="E69" s="13"/>
      <c r="N69" s="25">
        <f t="shared" si="3"/>
        <v>63</v>
      </c>
      <c r="O69" s="88">
        <f t="shared" si="16"/>
        <v>2067719.9331422301</v>
      </c>
      <c r="P69" s="87">
        <f>1000*$I$20*$U69/SUM($U$66:$U$70)</f>
        <v>1874397.8499928243</v>
      </c>
      <c r="Q69" s="77">
        <f t="shared" si="1"/>
        <v>3942117.7831350546</v>
      </c>
      <c r="S69" s="25">
        <f t="shared" si="4"/>
        <v>63</v>
      </c>
      <c r="T69" s="88">
        <v>225645</v>
      </c>
      <c r="U69" s="87">
        <v>212825</v>
      </c>
      <c r="V69" s="77">
        <f t="shared" si="2"/>
        <v>438470</v>
      </c>
    </row>
    <row r="70" spans="2:22" x14ac:dyDescent="0.3">
      <c r="B70" s="42" t="s">
        <v>47</v>
      </c>
      <c r="C70" s="43">
        <v>11801151</v>
      </c>
      <c r="D70" s="14"/>
      <c r="E70" s="13"/>
      <c r="N70" s="25">
        <f t="shared" si="3"/>
        <v>64</v>
      </c>
      <c r="O70" s="88">
        <f t="shared" si="16"/>
        <v>1984835.1947466466</v>
      </c>
      <c r="P70" s="87">
        <f>1000*$I$20*$U70/SUM($U$66:$U$70)</f>
        <v>1803455.6454506314</v>
      </c>
      <c r="Q70" s="77">
        <f t="shared" si="1"/>
        <v>3788290.8401972782</v>
      </c>
      <c r="S70" s="25">
        <f t="shared" si="4"/>
        <v>64</v>
      </c>
      <c r="T70" s="88">
        <v>216600</v>
      </c>
      <c r="U70" s="87">
        <v>204770</v>
      </c>
      <c r="V70" s="77">
        <f t="shared" si="2"/>
        <v>421370</v>
      </c>
    </row>
    <row r="71" spans="2:22" x14ac:dyDescent="0.3">
      <c r="B71" s="42" t="s">
        <v>393</v>
      </c>
      <c r="C71" s="43">
        <v>11694719</v>
      </c>
      <c r="D71" s="14"/>
      <c r="E71" s="13"/>
      <c r="N71" s="25">
        <f t="shared" si="3"/>
        <v>65</v>
      </c>
      <c r="O71" s="88">
        <f t="shared" ref="O71:O75" si="17">1000*$K$21*$T71/SUM($T$71:$T$75)</f>
        <v>1901448.391210516</v>
      </c>
      <c r="P71" s="87">
        <f>1000*$I$21*$U71/SUM($U$71:$U$75)</f>
        <v>1720833.3822973936</v>
      </c>
      <c r="Q71" s="77">
        <f t="shared" ref="Q71:Q106" si="18">O71+P71</f>
        <v>3622281.7735079098</v>
      </c>
      <c r="S71" s="25">
        <f t="shared" si="4"/>
        <v>65</v>
      </c>
      <c r="T71" s="88">
        <v>211655</v>
      </c>
      <c r="U71" s="87">
        <v>200060</v>
      </c>
      <c r="V71" s="77">
        <f t="shared" ref="V71:V106" si="19">T71+U71</f>
        <v>411715</v>
      </c>
    </row>
    <row r="72" spans="2:22" x14ac:dyDescent="0.3">
      <c r="B72" s="42" t="s">
        <v>45</v>
      </c>
      <c r="C72" s="43">
        <v>11539328</v>
      </c>
      <c r="D72" s="14"/>
      <c r="E72" s="13"/>
      <c r="N72" s="25">
        <f t="shared" ref="N72:N105" si="20">N71+1</f>
        <v>66</v>
      </c>
      <c r="O72" s="88">
        <f t="shared" si="17"/>
        <v>1853789.7783009612</v>
      </c>
      <c r="P72" s="87">
        <f>1000*$I$21*$U72/SUM($U$71:$U$75)</f>
        <v>1665568.1894489445</v>
      </c>
      <c r="Q72" s="77">
        <f t="shared" si="18"/>
        <v>3519357.9677499058</v>
      </c>
      <c r="S72" s="25">
        <f t="shared" ref="S72:S105" si="21">S71+1</f>
        <v>66</v>
      </c>
      <c r="T72" s="88">
        <v>206350</v>
      </c>
      <c r="U72" s="87">
        <v>193635</v>
      </c>
      <c r="V72" s="77">
        <f t="shared" si="19"/>
        <v>399985</v>
      </c>
    </row>
    <row r="73" spans="2:22" x14ac:dyDescent="0.3">
      <c r="B73" s="42" t="s">
        <v>69</v>
      </c>
      <c r="C73" s="43">
        <v>11513100</v>
      </c>
      <c r="D73" s="14"/>
      <c r="E73" s="13"/>
      <c r="N73" s="25">
        <f t="shared" si="20"/>
        <v>67</v>
      </c>
      <c r="O73" s="88">
        <f t="shared" si="17"/>
        <v>1814171.5911320385</v>
      </c>
      <c r="P73" s="87">
        <f>1000*$I$21*$U73/SUM($U$71:$U$75)</f>
        <v>1620538.8844588073</v>
      </c>
      <c r="Q73" s="77">
        <f t="shared" si="18"/>
        <v>3434710.4755908456</v>
      </c>
      <c r="S73" s="25">
        <f t="shared" si="21"/>
        <v>67</v>
      </c>
      <c r="T73" s="88">
        <v>201940</v>
      </c>
      <c r="U73" s="87">
        <v>188400</v>
      </c>
      <c r="V73" s="77">
        <f t="shared" si="19"/>
        <v>390340</v>
      </c>
    </row>
    <row r="74" spans="2:22" x14ac:dyDescent="0.3">
      <c r="B74" s="42" t="s">
        <v>107</v>
      </c>
      <c r="C74" s="43">
        <v>11333483</v>
      </c>
      <c r="D74" s="14"/>
      <c r="E74" s="13"/>
      <c r="N74" s="25">
        <f t="shared" si="20"/>
        <v>68</v>
      </c>
      <c r="O74" s="88">
        <f t="shared" si="17"/>
        <v>1806265.9211300765</v>
      </c>
      <c r="P74" s="87">
        <f>1000*$I$21*$U74/SUM($U$71:$U$75)</f>
        <v>1608453.6555168505</v>
      </c>
      <c r="Q74" s="77">
        <f t="shared" si="18"/>
        <v>3414719.5766469268</v>
      </c>
      <c r="S74" s="25">
        <f t="shared" si="21"/>
        <v>68</v>
      </c>
      <c r="T74" s="88">
        <v>201060</v>
      </c>
      <c r="U74" s="87">
        <v>186995</v>
      </c>
      <c r="V74" s="77">
        <f t="shared" si="19"/>
        <v>388055</v>
      </c>
    </row>
    <row r="75" spans="2:22" x14ac:dyDescent="0.3">
      <c r="B75" s="42" t="s">
        <v>188</v>
      </c>
      <c r="C75" s="43">
        <v>11263770</v>
      </c>
      <c r="D75" s="14"/>
      <c r="E75" s="13"/>
      <c r="N75" s="25">
        <f t="shared" si="20"/>
        <v>69</v>
      </c>
      <c r="O75" s="88">
        <f t="shared" si="17"/>
        <v>1782324.3182264077</v>
      </c>
      <c r="P75" s="87">
        <f>1000*$I$21*$U75/SUM($U$71:$U$75)</f>
        <v>1582605.888278004</v>
      </c>
      <c r="Q75" s="77">
        <f t="shared" si="18"/>
        <v>3364930.206504412</v>
      </c>
      <c r="S75" s="25">
        <f t="shared" si="21"/>
        <v>69</v>
      </c>
      <c r="T75" s="88">
        <v>198395</v>
      </c>
      <c r="U75" s="87">
        <v>183990</v>
      </c>
      <c r="V75" s="77">
        <f t="shared" si="19"/>
        <v>382385</v>
      </c>
    </row>
    <row r="76" spans="2:22" x14ac:dyDescent="0.3">
      <c r="B76" s="42" t="s">
        <v>125</v>
      </c>
      <c r="C76" s="43">
        <v>10738958</v>
      </c>
      <c r="D76" s="14"/>
      <c r="E76" s="13"/>
      <c r="N76" s="25">
        <f t="shared" si="20"/>
        <v>70</v>
      </c>
      <c r="O76" s="88">
        <f t="shared" ref="O76:O80" si="22">1000*$K$22*$T76/SUM($T$76:$T$80)</f>
        <v>1650139.7227083053</v>
      </c>
      <c r="P76" s="87">
        <f>1000*$I$22*$U76/SUM($U$76:$U$80)</f>
        <v>1500782.2797132658</v>
      </c>
      <c r="Q76" s="77">
        <f t="shared" si="18"/>
        <v>3150922.0024215709</v>
      </c>
      <c r="S76" s="25">
        <f t="shared" si="21"/>
        <v>70</v>
      </c>
      <c r="T76" s="88">
        <v>164770</v>
      </c>
      <c r="U76" s="87">
        <v>152070</v>
      </c>
      <c r="V76" s="77">
        <f t="shared" si="19"/>
        <v>316840</v>
      </c>
    </row>
    <row r="77" spans="2:22" x14ac:dyDescent="0.3">
      <c r="B77" s="42" t="s">
        <v>448</v>
      </c>
      <c r="C77" s="43">
        <v>10625695</v>
      </c>
      <c r="D77" s="14"/>
      <c r="E77" s="13"/>
      <c r="N77" s="25">
        <f t="shared" si="20"/>
        <v>71</v>
      </c>
      <c r="O77" s="88">
        <f t="shared" si="22"/>
        <v>1550191.9504643963</v>
      </c>
      <c r="P77" s="87">
        <f>1000*$I$22*$U77/SUM($U$76:$U$80)</f>
        <v>1408654.9529484645</v>
      </c>
      <c r="Q77" s="77">
        <f t="shared" si="18"/>
        <v>2958846.9034128608</v>
      </c>
      <c r="S77" s="25">
        <f t="shared" si="21"/>
        <v>71</v>
      </c>
      <c r="T77" s="88">
        <v>154790</v>
      </c>
      <c r="U77" s="87">
        <v>142735</v>
      </c>
      <c r="V77" s="77">
        <f t="shared" si="19"/>
        <v>297525</v>
      </c>
    </row>
    <row r="78" spans="2:22" x14ac:dyDescent="0.3">
      <c r="B78" s="42" t="s">
        <v>172</v>
      </c>
      <c r="C78" s="43">
        <v>10473455</v>
      </c>
      <c r="D78" s="14"/>
      <c r="E78" s="13"/>
      <c r="N78" s="25">
        <f t="shared" si="20"/>
        <v>72</v>
      </c>
      <c r="O78" s="88">
        <f t="shared" si="22"/>
        <v>1503372.728496433</v>
      </c>
      <c r="P78" s="87">
        <f>1000*$I$22*$U78/SUM($U$76:$U$80)</f>
        <v>1355855.6815835275</v>
      </c>
      <c r="Q78" s="77">
        <f t="shared" si="18"/>
        <v>2859228.4100799607</v>
      </c>
      <c r="S78" s="25">
        <f t="shared" si="21"/>
        <v>72</v>
      </c>
      <c r="T78" s="88">
        <v>150115</v>
      </c>
      <c r="U78" s="87">
        <v>137385</v>
      </c>
      <c r="V78" s="77">
        <f t="shared" si="19"/>
        <v>287500</v>
      </c>
    </row>
    <row r="79" spans="2:22" x14ac:dyDescent="0.3">
      <c r="B79" s="42" t="s">
        <v>324</v>
      </c>
      <c r="C79" s="43">
        <v>10226187</v>
      </c>
      <c r="D79" s="14"/>
      <c r="E79" s="13"/>
      <c r="N79" s="25">
        <f t="shared" si="20"/>
        <v>73</v>
      </c>
      <c r="O79" s="88">
        <f t="shared" si="22"/>
        <v>1424155.6064073227</v>
      </c>
      <c r="P79" s="87">
        <f>1000*$I$22*$U79/SUM($U$76:$U$80)</f>
        <v>1276015.2880615948</v>
      </c>
      <c r="Q79" s="77">
        <f t="shared" si="18"/>
        <v>2700170.8944689175</v>
      </c>
      <c r="S79" s="25">
        <f t="shared" si="21"/>
        <v>73</v>
      </c>
      <c r="T79" s="88">
        <v>142205</v>
      </c>
      <c r="U79" s="87">
        <v>129295</v>
      </c>
      <c r="V79" s="77">
        <f t="shared" si="19"/>
        <v>271500</v>
      </c>
    </row>
    <row r="80" spans="2:22" x14ac:dyDescent="0.3">
      <c r="B80" s="42" t="s">
        <v>214</v>
      </c>
      <c r="C80" s="43">
        <v>10101694</v>
      </c>
      <c r="D80" s="14"/>
      <c r="E80" s="13"/>
      <c r="N80" s="25">
        <f t="shared" si="20"/>
        <v>74</v>
      </c>
      <c r="O80" s="88">
        <f t="shared" si="22"/>
        <v>1312139.9919235429</v>
      </c>
      <c r="P80" s="87">
        <f>1000*$I$22*$U80/SUM($U$76:$U$80)</f>
        <v>1149691.7976931473</v>
      </c>
      <c r="Q80" s="77">
        <f t="shared" si="18"/>
        <v>2461831.78961669</v>
      </c>
      <c r="S80" s="25">
        <f t="shared" si="21"/>
        <v>74</v>
      </c>
      <c r="T80" s="88">
        <v>131020</v>
      </c>
      <c r="U80" s="87">
        <v>116495</v>
      </c>
      <c r="V80" s="77">
        <f t="shared" si="19"/>
        <v>247515</v>
      </c>
    </row>
    <row r="81" spans="2:22" x14ac:dyDescent="0.3">
      <c r="B81" s="42" t="s">
        <v>41</v>
      </c>
      <c r="C81" s="43">
        <v>10047718</v>
      </c>
      <c r="D81" s="14"/>
      <c r="E81" s="13"/>
      <c r="N81" s="25">
        <f t="shared" si="20"/>
        <v>75</v>
      </c>
      <c r="O81" s="88">
        <f t="shared" ref="O81:O85" si="23">1000*$K$23*$T81/SUM($T$81:$T$85)</f>
        <v>1161829.6577946767</v>
      </c>
      <c r="P81" s="87">
        <f>1000*$I$23*$U81/SUM($U$81:$U$85)</f>
        <v>980753.85745775164</v>
      </c>
      <c r="Q81" s="77">
        <f t="shared" si="18"/>
        <v>2142583.5152524281</v>
      </c>
      <c r="S81" s="25">
        <f t="shared" si="21"/>
        <v>75</v>
      </c>
      <c r="T81" s="88">
        <v>125230</v>
      </c>
      <c r="U81" s="87">
        <v>108790</v>
      </c>
      <c r="V81" s="77">
        <f t="shared" si="19"/>
        <v>234020</v>
      </c>
    </row>
    <row r="82" spans="2:22" x14ac:dyDescent="0.3">
      <c r="B82" s="42" t="s">
        <v>369</v>
      </c>
      <c r="C82" s="43">
        <v>10036379</v>
      </c>
      <c r="D82" s="14"/>
      <c r="E82" s="13"/>
      <c r="N82" s="25">
        <f t="shared" si="20"/>
        <v>76</v>
      </c>
      <c r="O82" s="88">
        <f t="shared" si="23"/>
        <v>1071651.7110266159</v>
      </c>
      <c r="P82" s="87">
        <f>1000*$I$23*$U82/SUM($U$81:$U$85)</f>
        <v>898130.37089096894</v>
      </c>
      <c r="Q82" s="77">
        <f t="shared" si="18"/>
        <v>1969782.0819175849</v>
      </c>
      <c r="S82" s="25">
        <f t="shared" si="21"/>
        <v>76</v>
      </c>
      <c r="T82" s="88">
        <v>115510</v>
      </c>
      <c r="U82" s="87">
        <v>99625</v>
      </c>
      <c r="V82" s="77">
        <f t="shared" si="19"/>
        <v>215135</v>
      </c>
    </row>
    <row r="83" spans="2:22" x14ac:dyDescent="0.3">
      <c r="B83" s="42" t="s">
        <v>29</v>
      </c>
      <c r="C83" s="43">
        <v>9770529</v>
      </c>
      <c r="D83" s="14"/>
      <c r="E83" s="13"/>
      <c r="N83" s="25">
        <f t="shared" si="20"/>
        <v>77</v>
      </c>
      <c r="O83" s="88">
        <f t="shared" si="23"/>
        <v>1023454.752851711</v>
      </c>
      <c r="P83" s="87">
        <f>1000*$I$23*$U83/SUM($U$81:$U$85)</f>
        <v>845932.88183241221</v>
      </c>
      <c r="Q83" s="77">
        <f t="shared" si="18"/>
        <v>1869387.6346841231</v>
      </c>
      <c r="S83" s="25">
        <f t="shared" si="21"/>
        <v>77</v>
      </c>
      <c r="T83" s="88">
        <v>110315</v>
      </c>
      <c r="U83" s="87">
        <v>93835</v>
      </c>
      <c r="V83" s="77">
        <f t="shared" si="19"/>
        <v>204150</v>
      </c>
    </row>
    <row r="84" spans="2:22" x14ac:dyDescent="0.3">
      <c r="B84" s="42" t="s">
        <v>184</v>
      </c>
      <c r="C84" s="43">
        <v>9746117</v>
      </c>
      <c r="D84" s="14"/>
      <c r="E84" s="13"/>
      <c r="N84" s="25">
        <f t="shared" si="20"/>
        <v>78</v>
      </c>
      <c r="O84" s="88">
        <f t="shared" si="23"/>
        <v>964310.26615969581</v>
      </c>
      <c r="P84" s="87">
        <f>1000*$I$23*$U84/SUM($U$81:$U$85)</f>
        <v>785441.49123087246</v>
      </c>
      <c r="Q84" s="77">
        <f t="shared" si="18"/>
        <v>1749751.7573905683</v>
      </c>
      <c r="S84" s="25">
        <f t="shared" si="21"/>
        <v>78</v>
      </c>
      <c r="T84" s="88">
        <v>103940</v>
      </c>
      <c r="U84" s="87">
        <v>87125</v>
      </c>
      <c r="V84" s="77">
        <f t="shared" si="19"/>
        <v>191065</v>
      </c>
    </row>
    <row r="85" spans="2:22" x14ac:dyDescent="0.3">
      <c r="B85" s="42" t="s">
        <v>190</v>
      </c>
      <c r="C85" s="43">
        <v>9684679</v>
      </c>
      <c r="D85" s="14"/>
      <c r="E85" s="13"/>
      <c r="N85" s="25">
        <f t="shared" si="20"/>
        <v>79</v>
      </c>
      <c r="O85" s="88">
        <f t="shared" si="23"/>
        <v>902753.61216730042</v>
      </c>
      <c r="P85" s="87">
        <f>1000*$I$23*$U85/SUM($U$81:$U$85)</f>
        <v>722741.39858799474</v>
      </c>
      <c r="Q85" s="77">
        <f t="shared" si="18"/>
        <v>1625495.0107552952</v>
      </c>
      <c r="S85" s="25">
        <f t="shared" si="21"/>
        <v>79</v>
      </c>
      <c r="T85" s="88">
        <v>97305</v>
      </c>
      <c r="U85" s="87">
        <v>80170</v>
      </c>
      <c r="V85" s="77">
        <f t="shared" si="19"/>
        <v>177475</v>
      </c>
    </row>
    <row r="86" spans="2:22" x14ac:dyDescent="0.3">
      <c r="B86" s="42" t="s">
        <v>63</v>
      </c>
      <c r="C86" s="43">
        <v>9452411</v>
      </c>
      <c r="D86" s="14"/>
      <c r="E86" s="13"/>
      <c r="N86" s="25">
        <f t="shared" si="20"/>
        <v>80</v>
      </c>
      <c r="O86" s="88">
        <f t="shared" ref="O86:O90" si="24">1000*$K$24*$T86/SUM($T$86:$T$90)</f>
        <v>788008.96480135887</v>
      </c>
      <c r="P86" s="87">
        <f>1000*$I$24*$U86/SUM($U$86:$U$90)</f>
        <v>592392.03106533852</v>
      </c>
      <c r="Q86" s="77">
        <f t="shared" si="18"/>
        <v>1380400.9958666973</v>
      </c>
      <c r="S86" s="25">
        <f t="shared" si="21"/>
        <v>80</v>
      </c>
      <c r="T86" s="88">
        <v>94570</v>
      </c>
      <c r="U86" s="87">
        <v>76610</v>
      </c>
      <c r="V86" s="77">
        <f t="shared" si="19"/>
        <v>171180</v>
      </c>
    </row>
    <row r="87" spans="2:22" x14ac:dyDescent="0.3">
      <c r="B87" s="42" t="s">
        <v>39</v>
      </c>
      <c r="C87" s="43">
        <v>8955102</v>
      </c>
      <c r="D87" s="14"/>
      <c r="E87" s="13"/>
      <c r="N87" s="25">
        <f t="shared" si="20"/>
        <v>81</v>
      </c>
      <c r="O87" s="88">
        <f t="shared" si="24"/>
        <v>739346.89062942343</v>
      </c>
      <c r="P87" s="87">
        <f>1000*$I$24*$U87/SUM($U$86:$U$90)</f>
        <v>536485.56474759418</v>
      </c>
      <c r="Q87" s="77">
        <f t="shared" si="18"/>
        <v>1275832.4553770176</v>
      </c>
      <c r="S87" s="25">
        <f t="shared" si="21"/>
        <v>81</v>
      </c>
      <c r="T87" s="88">
        <v>88730</v>
      </c>
      <c r="U87" s="87">
        <v>69380</v>
      </c>
      <c r="V87" s="77">
        <f t="shared" si="19"/>
        <v>158110</v>
      </c>
    </row>
    <row r="88" spans="2:22" x14ac:dyDescent="0.3">
      <c r="B88" s="42" t="s">
        <v>357</v>
      </c>
      <c r="C88" s="43">
        <v>8772235</v>
      </c>
      <c r="D88" s="14"/>
      <c r="E88" s="13"/>
      <c r="N88" s="25">
        <f t="shared" si="20"/>
        <v>82</v>
      </c>
      <c r="O88" s="88">
        <f t="shared" si="24"/>
        <v>693642.87062376144</v>
      </c>
      <c r="P88" s="87">
        <f>1000*$I$24*$U88/SUM($U$86:$U$90)</f>
        <v>495232.31470538577</v>
      </c>
      <c r="Q88" s="77">
        <f t="shared" si="18"/>
        <v>1188875.1853291471</v>
      </c>
      <c r="S88" s="25">
        <f t="shared" si="21"/>
        <v>82</v>
      </c>
      <c r="T88" s="88">
        <v>83245</v>
      </c>
      <c r="U88" s="87">
        <v>64045</v>
      </c>
      <c r="V88" s="77">
        <f t="shared" si="19"/>
        <v>147290</v>
      </c>
    </row>
    <row r="89" spans="2:22" x14ac:dyDescent="0.3">
      <c r="B89" s="42" t="s">
        <v>85</v>
      </c>
      <c r="C89" s="43">
        <v>8591365</v>
      </c>
      <c r="D89" s="14"/>
      <c r="E89" s="13"/>
      <c r="N89" s="25">
        <f t="shared" si="20"/>
        <v>83</v>
      </c>
      <c r="O89" s="88">
        <f t="shared" si="24"/>
        <v>673644.75795036333</v>
      </c>
      <c r="P89" s="87">
        <f>1000*$I$24*$U89/SUM($U$86:$U$90)</f>
        <v>468400.30390005064</v>
      </c>
      <c r="Q89" s="77">
        <f t="shared" si="18"/>
        <v>1142045.0618504139</v>
      </c>
      <c r="S89" s="25">
        <f t="shared" si="21"/>
        <v>83</v>
      </c>
      <c r="T89" s="88">
        <v>80845</v>
      </c>
      <c r="U89" s="87">
        <v>60575</v>
      </c>
      <c r="V89" s="77">
        <f t="shared" si="19"/>
        <v>141420</v>
      </c>
    </row>
    <row r="90" spans="2:22" x14ac:dyDescent="0.3">
      <c r="B90" s="42" t="s">
        <v>206</v>
      </c>
      <c r="C90" s="43">
        <v>8519377</v>
      </c>
      <c r="D90" s="14"/>
      <c r="E90" s="13"/>
      <c r="N90" s="25">
        <f t="shared" si="20"/>
        <v>84</v>
      </c>
      <c r="O90" s="88">
        <f t="shared" si="24"/>
        <v>637356.51599509292</v>
      </c>
      <c r="P90" s="87">
        <f>1000*$I$24*$U90/SUM($U$86:$U$90)</f>
        <v>426489.78558163095</v>
      </c>
      <c r="Q90" s="77">
        <f t="shared" si="18"/>
        <v>1063846.3015767238</v>
      </c>
      <c r="S90" s="25">
        <f t="shared" si="21"/>
        <v>84</v>
      </c>
      <c r="T90" s="88">
        <v>76490</v>
      </c>
      <c r="U90" s="87">
        <v>55155</v>
      </c>
      <c r="V90" s="77">
        <f t="shared" si="19"/>
        <v>131645</v>
      </c>
    </row>
    <row r="91" spans="2:22" x14ac:dyDescent="0.3">
      <c r="B91" s="42" t="s">
        <v>383</v>
      </c>
      <c r="C91" s="43">
        <v>8082366</v>
      </c>
      <c r="D91" s="14"/>
      <c r="E91" s="13"/>
      <c r="N91" s="25">
        <f t="shared" si="20"/>
        <v>85</v>
      </c>
      <c r="O91" s="88">
        <f>1000*$K$25*$T91/SUM($T$91:$T$106)</f>
        <v>518827.00678307121</v>
      </c>
      <c r="P91" s="87">
        <f t="shared" ref="P91:P106" si="25">1000*$I$25*$U91/SUM($U$91:$U$106)</f>
        <v>419860.15364869137</v>
      </c>
      <c r="Q91" s="77">
        <f t="shared" si="18"/>
        <v>938687.16043176258</v>
      </c>
      <c r="S91" s="25">
        <f t="shared" si="21"/>
        <v>85</v>
      </c>
      <c r="T91" s="88">
        <v>72125</v>
      </c>
      <c r="U91" s="87">
        <v>49455</v>
      </c>
      <c r="V91" s="77">
        <f t="shared" si="19"/>
        <v>121580</v>
      </c>
    </row>
    <row r="92" spans="2:22" x14ac:dyDescent="0.3">
      <c r="B92" s="42" t="s">
        <v>326</v>
      </c>
      <c r="C92" s="43">
        <v>7044636</v>
      </c>
      <c r="D92" s="14"/>
      <c r="E92" s="13"/>
      <c r="N92" s="25">
        <f t="shared" si="20"/>
        <v>86</v>
      </c>
      <c r="O92" s="88">
        <f t="shared" ref="O92:O106" si="26">1000*$K$25*$T92/SUM($T$91:$T$106)</f>
        <v>471278.35493092425</v>
      </c>
      <c r="P92" s="87">
        <f t="shared" si="25"/>
        <v>364889.07903792855</v>
      </c>
      <c r="Q92" s="77">
        <f t="shared" si="18"/>
        <v>836167.43396885274</v>
      </c>
      <c r="S92" s="25">
        <f t="shared" si="21"/>
        <v>86</v>
      </c>
      <c r="T92" s="88">
        <v>65515</v>
      </c>
      <c r="U92" s="87">
        <v>42980</v>
      </c>
      <c r="V92" s="77">
        <f t="shared" si="19"/>
        <v>108495</v>
      </c>
    </row>
    <row r="93" spans="2:22" x14ac:dyDescent="0.3">
      <c r="B93" s="42" t="s">
        <v>55</v>
      </c>
      <c r="C93" s="43">
        <v>7000119</v>
      </c>
      <c r="D93" s="14"/>
      <c r="E93" s="13"/>
      <c r="N93" s="25">
        <f t="shared" si="20"/>
        <v>87</v>
      </c>
      <c r="O93" s="88">
        <f t="shared" si="26"/>
        <v>419449.60506788053</v>
      </c>
      <c r="P93" s="87">
        <f t="shared" si="25"/>
        <v>306437.21051358845</v>
      </c>
      <c r="Q93" s="77">
        <f t="shared" si="18"/>
        <v>725886.81558146898</v>
      </c>
      <c r="S93" s="25">
        <f t="shared" si="21"/>
        <v>87</v>
      </c>
      <c r="T93" s="88">
        <v>58310</v>
      </c>
      <c r="U93" s="87">
        <v>36095</v>
      </c>
      <c r="V93" s="77">
        <f t="shared" si="19"/>
        <v>94405</v>
      </c>
    </row>
    <row r="94" spans="2:22" x14ac:dyDescent="0.3">
      <c r="B94" s="42" t="s">
        <v>234</v>
      </c>
      <c r="C94" s="43">
        <v>6855713</v>
      </c>
      <c r="D94" s="14"/>
      <c r="E94" s="13"/>
      <c r="N94" s="25">
        <f t="shared" si="20"/>
        <v>88</v>
      </c>
      <c r="O94" s="88">
        <f t="shared" si="26"/>
        <v>387402.82080141839</v>
      </c>
      <c r="P94" s="87">
        <f t="shared" si="25"/>
        <v>265686.45250097656</v>
      </c>
      <c r="Q94" s="77">
        <f t="shared" si="18"/>
        <v>653089.2733023949</v>
      </c>
      <c r="S94" s="25">
        <f t="shared" si="21"/>
        <v>88</v>
      </c>
      <c r="T94" s="88">
        <v>53855</v>
      </c>
      <c r="U94" s="87">
        <v>31295</v>
      </c>
      <c r="V94" s="77">
        <f t="shared" si="19"/>
        <v>85150</v>
      </c>
    </row>
    <row r="95" spans="2:22" x14ac:dyDescent="0.3">
      <c r="B95" s="42" t="s">
        <v>238</v>
      </c>
      <c r="C95" s="43">
        <v>6777452</v>
      </c>
      <c r="D95" s="14"/>
      <c r="E95" s="13"/>
      <c r="N95" s="25">
        <f t="shared" si="20"/>
        <v>89</v>
      </c>
      <c r="O95" s="88">
        <f t="shared" si="26"/>
        <v>339386.59521698853</v>
      </c>
      <c r="P95" s="87">
        <f t="shared" si="25"/>
        <v>218271.24760505217</v>
      </c>
      <c r="Q95" s="77">
        <f t="shared" si="18"/>
        <v>557657.84282204066</v>
      </c>
      <c r="S95" s="25">
        <f t="shared" si="21"/>
        <v>89</v>
      </c>
      <c r="T95" s="88">
        <v>47180</v>
      </c>
      <c r="U95" s="87">
        <v>25710</v>
      </c>
      <c r="V95" s="77">
        <f t="shared" si="19"/>
        <v>72890</v>
      </c>
    </row>
    <row r="96" spans="2:22" x14ac:dyDescent="0.3">
      <c r="B96" s="42" t="s">
        <v>298</v>
      </c>
      <c r="C96" s="43">
        <v>6545502</v>
      </c>
      <c r="D96" s="14"/>
      <c r="E96" s="13"/>
      <c r="N96" s="25">
        <f t="shared" si="20"/>
        <v>90</v>
      </c>
      <c r="O96" s="88">
        <f t="shared" si="26"/>
        <v>303203.58178033208</v>
      </c>
      <c r="P96" s="87">
        <f t="shared" si="25"/>
        <v>181086.18091854386</v>
      </c>
      <c r="Q96" s="77">
        <f t="shared" si="18"/>
        <v>484289.76269887597</v>
      </c>
      <c r="S96" s="25">
        <f t="shared" si="21"/>
        <v>90</v>
      </c>
      <c r="T96" s="88">
        <v>42150</v>
      </c>
      <c r="U96" s="87">
        <v>21330</v>
      </c>
      <c r="V96" s="77">
        <f t="shared" si="19"/>
        <v>63480</v>
      </c>
    </row>
    <row r="97" spans="2:22" x14ac:dyDescent="0.3">
      <c r="B97" s="42" t="s">
        <v>351</v>
      </c>
      <c r="C97" s="43">
        <v>6453553</v>
      </c>
      <c r="D97" s="14"/>
      <c r="E97" s="13"/>
      <c r="N97" s="25">
        <f t="shared" si="20"/>
        <v>91</v>
      </c>
      <c r="O97" s="88">
        <f t="shared" si="26"/>
        <v>259719.22467802823</v>
      </c>
      <c r="P97" s="87">
        <f t="shared" si="25"/>
        <v>142330.51210029947</v>
      </c>
      <c r="Q97" s="77">
        <f t="shared" si="18"/>
        <v>402049.73677832773</v>
      </c>
      <c r="S97" s="25">
        <f t="shared" si="21"/>
        <v>91</v>
      </c>
      <c r="T97" s="88">
        <v>36105</v>
      </c>
      <c r="U97" s="87">
        <v>16765</v>
      </c>
      <c r="V97" s="77">
        <f t="shared" si="19"/>
        <v>52870</v>
      </c>
    </row>
    <row r="98" spans="2:22" x14ac:dyDescent="0.3">
      <c r="B98" s="42" t="s">
        <v>222</v>
      </c>
      <c r="C98" s="43">
        <v>6415850</v>
      </c>
      <c r="D98" s="14"/>
      <c r="E98" s="13"/>
      <c r="N98" s="25">
        <f t="shared" si="20"/>
        <v>92</v>
      </c>
      <c r="O98" s="88">
        <f t="shared" si="26"/>
        <v>220083.35906451388</v>
      </c>
      <c r="P98" s="87">
        <f t="shared" si="25"/>
        <v>111427.8539407355</v>
      </c>
      <c r="Q98" s="77">
        <f t="shared" si="18"/>
        <v>331511.21300524939</v>
      </c>
      <c r="S98" s="25">
        <f t="shared" si="21"/>
        <v>92</v>
      </c>
      <c r="T98" s="88">
        <v>30595</v>
      </c>
      <c r="U98" s="87">
        <v>13125</v>
      </c>
      <c r="V98" s="77">
        <f t="shared" si="19"/>
        <v>43720</v>
      </c>
    </row>
    <row r="99" spans="2:22" x14ac:dyDescent="0.3">
      <c r="B99" s="42" t="s">
        <v>347</v>
      </c>
      <c r="C99" s="43">
        <v>5804337</v>
      </c>
      <c r="D99" s="14"/>
      <c r="E99" s="13"/>
      <c r="N99" s="25">
        <f t="shared" si="20"/>
        <v>93</v>
      </c>
      <c r="O99" s="88">
        <f t="shared" si="26"/>
        <v>180915.06718328237</v>
      </c>
      <c r="P99" s="87">
        <f t="shared" si="25"/>
        <v>83666.400044643684</v>
      </c>
      <c r="Q99" s="77">
        <f t="shared" si="18"/>
        <v>264581.46722792607</v>
      </c>
      <c r="S99" s="25">
        <f t="shared" si="21"/>
        <v>93</v>
      </c>
      <c r="T99" s="88">
        <v>25150</v>
      </c>
      <c r="U99" s="87">
        <v>9855</v>
      </c>
      <c r="V99" s="77">
        <f t="shared" si="19"/>
        <v>35005</v>
      </c>
    </row>
    <row r="100" spans="2:22" x14ac:dyDescent="0.3">
      <c r="B100" s="42" t="s">
        <v>123</v>
      </c>
      <c r="C100" s="43">
        <v>5771876</v>
      </c>
      <c r="D100" s="14"/>
      <c r="E100" s="13"/>
      <c r="N100" s="25">
        <f t="shared" si="20"/>
        <v>94</v>
      </c>
      <c r="O100" s="88">
        <f t="shared" si="26"/>
        <v>149803.4303813859</v>
      </c>
      <c r="P100" s="87">
        <f t="shared" si="25"/>
        <v>64522.033519968747</v>
      </c>
      <c r="Q100" s="77">
        <f t="shared" si="18"/>
        <v>214325.46390135464</v>
      </c>
      <c r="S100" s="25">
        <f t="shared" si="21"/>
        <v>94</v>
      </c>
      <c r="T100" s="88">
        <v>20825</v>
      </c>
      <c r="U100" s="87">
        <v>7600</v>
      </c>
      <c r="V100" s="77">
        <f t="shared" si="19"/>
        <v>28425</v>
      </c>
    </row>
    <row r="101" spans="2:22" x14ac:dyDescent="0.3">
      <c r="B101" s="42" t="s">
        <v>142</v>
      </c>
      <c r="C101" s="43">
        <v>5532156</v>
      </c>
      <c r="D101" s="14"/>
      <c r="E101" s="13"/>
      <c r="N101" s="25">
        <f t="shared" si="20"/>
        <v>95</v>
      </c>
      <c r="O101" s="88">
        <f t="shared" si="26"/>
        <v>112361.56458858332</v>
      </c>
      <c r="P101" s="87">
        <f t="shared" si="25"/>
        <v>45547.461820346361</v>
      </c>
      <c r="Q101" s="77">
        <f t="shared" si="18"/>
        <v>157909.02640892967</v>
      </c>
      <c r="S101" s="25">
        <f t="shared" si="21"/>
        <v>95</v>
      </c>
      <c r="T101" s="88">
        <v>15620</v>
      </c>
      <c r="U101" s="87">
        <v>5365</v>
      </c>
      <c r="V101" s="77">
        <f t="shared" si="19"/>
        <v>20985</v>
      </c>
    </row>
    <row r="102" spans="2:22" x14ac:dyDescent="0.3">
      <c r="B102" s="42" t="s">
        <v>365</v>
      </c>
      <c r="C102" s="43">
        <v>5457013</v>
      </c>
      <c r="D102" s="14"/>
      <c r="E102" s="13"/>
      <c r="N102" s="25">
        <f t="shared" si="20"/>
        <v>96</v>
      </c>
      <c r="O102" s="88">
        <f t="shared" si="26"/>
        <v>81681.534308794086</v>
      </c>
      <c r="P102" s="87">
        <f t="shared" si="25"/>
        <v>29714.094384196134</v>
      </c>
      <c r="Q102" s="77">
        <f t="shared" si="18"/>
        <v>111395.62869299023</v>
      </c>
      <c r="S102" s="25">
        <f t="shared" si="21"/>
        <v>96</v>
      </c>
      <c r="T102" s="88">
        <v>11355</v>
      </c>
      <c r="U102" s="87">
        <v>3500</v>
      </c>
      <c r="V102" s="77">
        <f t="shared" si="19"/>
        <v>14855</v>
      </c>
    </row>
    <row r="103" spans="2:22" x14ac:dyDescent="0.3">
      <c r="B103" s="42" t="s">
        <v>451</v>
      </c>
      <c r="C103" s="43">
        <v>5380508</v>
      </c>
      <c r="D103" s="14"/>
      <c r="E103" s="13"/>
      <c r="N103" s="25">
        <f t="shared" si="20"/>
        <v>97</v>
      </c>
      <c r="O103" s="88">
        <f t="shared" si="26"/>
        <v>53303.405480243433</v>
      </c>
      <c r="P103" s="87">
        <f t="shared" si="25"/>
        <v>17616.213099201996</v>
      </c>
      <c r="Q103" s="77">
        <f t="shared" si="18"/>
        <v>70919.618579445436</v>
      </c>
      <c r="S103" s="25">
        <f t="shared" si="21"/>
        <v>97</v>
      </c>
      <c r="T103" s="88">
        <v>7410</v>
      </c>
      <c r="U103" s="87">
        <v>2075</v>
      </c>
      <c r="V103" s="77">
        <f t="shared" si="19"/>
        <v>9485</v>
      </c>
    </row>
    <row r="104" spans="2:22" x14ac:dyDescent="0.3">
      <c r="B104" s="42" t="s">
        <v>302</v>
      </c>
      <c r="C104" s="43">
        <v>5378857</v>
      </c>
      <c r="D104" s="14"/>
      <c r="E104" s="13"/>
      <c r="N104" s="25">
        <f t="shared" si="20"/>
        <v>98</v>
      </c>
      <c r="O104" s="88">
        <f t="shared" si="26"/>
        <v>38017.341155612223</v>
      </c>
      <c r="P104" s="87">
        <f t="shared" si="25"/>
        <v>12055.432578731003</v>
      </c>
      <c r="Q104" s="77">
        <f t="shared" si="18"/>
        <v>50072.773734343224</v>
      </c>
      <c r="S104" s="25">
        <f t="shared" si="21"/>
        <v>98</v>
      </c>
      <c r="T104" s="88">
        <v>5285</v>
      </c>
      <c r="U104" s="87">
        <v>1420</v>
      </c>
      <c r="V104" s="77">
        <f t="shared" si="19"/>
        <v>6705</v>
      </c>
    </row>
    <row r="105" spans="2:22" x14ac:dyDescent="0.3">
      <c r="B105" s="42" t="s">
        <v>105</v>
      </c>
      <c r="C105" s="43">
        <v>5047561</v>
      </c>
      <c r="D105" s="14"/>
      <c r="E105" s="13"/>
      <c r="N105" s="25">
        <f t="shared" si="20"/>
        <v>99</v>
      </c>
      <c r="O105" s="88">
        <f t="shared" si="26"/>
        <v>26004.292956960864</v>
      </c>
      <c r="P105" s="87">
        <f t="shared" si="25"/>
        <v>7513.4210085753084</v>
      </c>
      <c r="Q105" s="77">
        <f t="shared" si="18"/>
        <v>33517.713965536175</v>
      </c>
      <c r="S105" s="25">
        <f t="shared" si="21"/>
        <v>99</v>
      </c>
      <c r="T105" s="88">
        <v>3615</v>
      </c>
      <c r="U105" s="87">
        <v>885</v>
      </c>
      <c r="V105" s="77">
        <f t="shared" si="19"/>
        <v>4500</v>
      </c>
    </row>
    <row r="106" spans="2:22" x14ac:dyDescent="0.3">
      <c r="B106" s="42" t="s">
        <v>308</v>
      </c>
      <c r="C106" s="43">
        <v>4974986</v>
      </c>
      <c r="D106" s="14"/>
      <c r="E106" s="13"/>
      <c r="N106" s="85" t="s">
        <v>516</v>
      </c>
      <c r="O106" s="88">
        <f t="shared" si="26"/>
        <v>49562.815621980735</v>
      </c>
      <c r="P106" s="87">
        <f t="shared" si="25"/>
        <v>11376.253278520806</v>
      </c>
      <c r="Q106" s="77">
        <f t="shared" si="18"/>
        <v>60939.068900501545</v>
      </c>
      <c r="S106" s="85" t="s">
        <v>516</v>
      </c>
      <c r="T106" s="88">
        <v>6890</v>
      </c>
      <c r="U106" s="87">
        <v>1340</v>
      </c>
      <c r="V106" s="77">
        <f t="shared" si="19"/>
        <v>8230</v>
      </c>
    </row>
    <row r="107" spans="2:22" x14ac:dyDescent="0.3">
      <c r="B107" s="42" t="s">
        <v>236</v>
      </c>
      <c r="C107" s="43">
        <v>4937374</v>
      </c>
      <c r="D107" s="14"/>
      <c r="E107" s="13"/>
    </row>
    <row r="108" spans="2:22" x14ac:dyDescent="0.3">
      <c r="B108" s="42" t="s">
        <v>198</v>
      </c>
      <c r="C108" s="43">
        <v>4882495</v>
      </c>
      <c r="D108" s="14"/>
      <c r="E108" s="13"/>
      <c r="U108" s="91"/>
    </row>
    <row r="109" spans="2:22" x14ac:dyDescent="0.3">
      <c r="B109" s="42" t="s">
        <v>306</v>
      </c>
      <c r="C109" s="43">
        <v>4783063</v>
      </c>
      <c r="D109" s="14"/>
      <c r="E109" s="13"/>
      <c r="U109" s="91"/>
    </row>
    <row r="110" spans="2:22" x14ac:dyDescent="0.3">
      <c r="B110" s="42" t="s">
        <v>280</v>
      </c>
      <c r="C110" s="43">
        <v>4525696</v>
      </c>
      <c r="D110" s="14"/>
      <c r="E110" s="13"/>
      <c r="U110" s="91"/>
    </row>
    <row r="111" spans="2:22" x14ac:dyDescent="0.3">
      <c r="B111" s="42" t="s">
        <v>312</v>
      </c>
      <c r="C111" s="43">
        <v>4246439</v>
      </c>
      <c r="D111" s="14"/>
      <c r="E111" s="13"/>
      <c r="U111" s="91"/>
    </row>
    <row r="112" spans="2:22" x14ac:dyDescent="0.3">
      <c r="B112" s="42" t="s">
        <v>230</v>
      </c>
      <c r="C112" s="43">
        <v>4207083</v>
      </c>
      <c r="D112" s="14"/>
      <c r="E112" s="13"/>
    </row>
    <row r="113" spans="2:5" x14ac:dyDescent="0.3">
      <c r="B113" s="42" t="s">
        <v>186</v>
      </c>
      <c r="C113" s="43">
        <v>4130304</v>
      </c>
      <c r="D113" s="14"/>
      <c r="E113" s="13"/>
    </row>
    <row r="114" spans="2:5" x14ac:dyDescent="0.3">
      <c r="B114" s="42" t="s">
        <v>256</v>
      </c>
      <c r="C114" s="43">
        <v>4043263</v>
      </c>
      <c r="D114" s="14"/>
      <c r="E114" s="13"/>
    </row>
    <row r="115" spans="2:5" x14ac:dyDescent="0.3">
      <c r="B115" s="42" t="s">
        <v>156</v>
      </c>
      <c r="C115" s="43">
        <v>3996765</v>
      </c>
      <c r="D115" s="14"/>
      <c r="E115" s="13"/>
    </row>
    <row r="116" spans="2:5" x14ac:dyDescent="0.3">
      <c r="B116" s="42" t="s">
        <v>405</v>
      </c>
      <c r="C116" s="43">
        <v>3461734</v>
      </c>
      <c r="D116" s="14"/>
      <c r="E116" s="13"/>
    </row>
    <row r="117" spans="2:5" x14ac:dyDescent="0.3">
      <c r="B117" s="42" t="s">
        <v>61</v>
      </c>
      <c r="C117" s="43">
        <v>3301000</v>
      </c>
      <c r="D117" s="14"/>
      <c r="E117" s="13"/>
    </row>
    <row r="118" spans="2:5" x14ac:dyDescent="0.3">
      <c r="B118" s="42" t="s">
        <v>33</v>
      </c>
      <c r="C118" s="43">
        <v>2957731</v>
      </c>
      <c r="D118" s="14"/>
      <c r="E118" s="13"/>
    </row>
    <row r="119" spans="2:5" x14ac:dyDescent="0.3">
      <c r="B119" s="42" t="s">
        <v>210</v>
      </c>
      <c r="C119" s="43">
        <v>2948279</v>
      </c>
      <c r="D119" s="14"/>
      <c r="E119" s="13"/>
    </row>
    <row r="120" spans="2:5" x14ac:dyDescent="0.3">
      <c r="B120" s="42" t="s">
        <v>25</v>
      </c>
      <c r="C120" s="43">
        <v>2880917</v>
      </c>
      <c r="D120" s="14"/>
      <c r="E120" s="13"/>
    </row>
    <row r="121" spans="2:5" x14ac:dyDescent="0.3">
      <c r="B121" s="42" t="s">
        <v>332</v>
      </c>
      <c r="C121" s="43">
        <v>2832067</v>
      </c>
      <c r="D121" s="14"/>
      <c r="E121" s="13"/>
    </row>
    <row r="122" spans="2:5" x14ac:dyDescent="0.3">
      <c r="B122" s="42" t="s">
        <v>246</v>
      </c>
      <c r="C122" s="43">
        <v>2759627</v>
      </c>
      <c r="D122" s="14"/>
      <c r="E122" s="13"/>
    </row>
    <row r="123" spans="2:5" x14ac:dyDescent="0.3">
      <c r="B123" s="42" t="s">
        <v>166</v>
      </c>
      <c r="C123" s="43">
        <v>2347706</v>
      </c>
      <c r="D123" s="14"/>
      <c r="E123" s="13"/>
    </row>
    <row r="124" spans="2:5" x14ac:dyDescent="0.3">
      <c r="B124" s="42" t="s">
        <v>79</v>
      </c>
      <c r="C124" s="43">
        <v>2300000</v>
      </c>
      <c r="D124" s="14"/>
      <c r="E124" s="13"/>
    </row>
    <row r="125" spans="2:5" x14ac:dyDescent="0.3">
      <c r="B125" s="42" t="s">
        <v>152</v>
      </c>
      <c r="C125" s="43">
        <v>2172579</v>
      </c>
      <c r="D125" s="14"/>
      <c r="E125" s="13"/>
    </row>
    <row r="126" spans="2:5" x14ac:dyDescent="0.3">
      <c r="B126" s="42" t="s">
        <v>449</v>
      </c>
      <c r="C126" s="43">
        <v>2083459</v>
      </c>
      <c r="D126" s="14"/>
      <c r="E126" s="13"/>
    </row>
    <row r="127" spans="2:5" x14ac:dyDescent="0.3">
      <c r="B127" s="42" t="s">
        <v>367</v>
      </c>
      <c r="C127" s="43">
        <v>2078654</v>
      </c>
      <c r="D127" s="14"/>
      <c r="E127" s="13"/>
    </row>
    <row r="128" spans="2:5" x14ac:dyDescent="0.3">
      <c r="B128" s="42" t="s">
        <v>250</v>
      </c>
      <c r="C128" s="43">
        <v>1906743</v>
      </c>
      <c r="D128" s="14"/>
      <c r="E128" s="13"/>
    </row>
    <row r="129" spans="2:5" x14ac:dyDescent="0.3">
      <c r="B129" s="42" t="s">
        <v>57</v>
      </c>
      <c r="C129" s="43">
        <v>1641172</v>
      </c>
      <c r="D129" s="14"/>
      <c r="E129" s="13"/>
    </row>
    <row r="130" spans="2:5" x14ac:dyDescent="0.3">
      <c r="B130" s="42" t="s">
        <v>391</v>
      </c>
      <c r="C130" s="43">
        <v>1394973</v>
      </c>
      <c r="D130" s="14"/>
      <c r="E130" s="13"/>
    </row>
    <row r="131" spans="2:5" x14ac:dyDescent="0.3">
      <c r="B131" s="42" t="s">
        <v>170</v>
      </c>
      <c r="C131" s="43">
        <v>1355986</v>
      </c>
      <c r="D131" s="14"/>
      <c r="E131" s="13"/>
    </row>
    <row r="132" spans="2:5" x14ac:dyDescent="0.3">
      <c r="B132" s="42" t="s">
        <v>138</v>
      </c>
      <c r="C132" s="43">
        <v>1325648</v>
      </c>
      <c r="D132" s="14"/>
      <c r="E132" s="13"/>
    </row>
    <row r="133" spans="2:5" x14ac:dyDescent="0.3">
      <c r="B133" s="42" t="s">
        <v>284</v>
      </c>
      <c r="C133" s="43">
        <v>1198575</v>
      </c>
      <c r="D133" s="14"/>
      <c r="E133" s="13"/>
    </row>
    <row r="134" spans="2:5" x14ac:dyDescent="0.3">
      <c r="B134" s="42" t="s">
        <v>113</v>
      </c>
      <c r="C134" s="43">
        <v>1179551</v>
      </c>
      <c r="D134" s="14"/>
      <c r="E134" s="13"/>
    </row>
    <row r="135" spans="2:5" x14ac:dyDescent="0.3">
      <c r="B135" s="42" t="s">
        <v>453</v>
      </c>
      <c r="C135" s="43">
        <v>1148130</v>
      </c>
      <c r="D135" s="14"/>
      <c r="E135" s="13"/>
    </row>
    <row r="136" spans="2:5" x14ac:dyDescent="0.3">
      <c r="B136" s="42" t="s">
        <v>119</v>
      </c>
      <c r="C136" s="43">
        <v>973560</v>
      </c>
      <c r="D136" s="14"/>
      <c r="E136" s="13"/>
    </row>
    <row r="137" spans="2:5" x14ac:dyDescent="0.3">
      <c r="B137" s="42" t="s">
        <v>182</v>
      </c>
      <c r="C137" s="43">
        <v>782766</v>
      </c>
      <c r="D137" s="14"/>
      <c r="E137" s="13"/>
    </row>
    <row r="138" spans="2:5" x14ac:dyDescent="0.3">
      <c r="B138" s="42" t="s">
        <v>272</v>
      </c>
      <c r="C138" s="43">
        <v>627987</v>
      </c>
      <c r="D138" s="14"/>
      <c r="E138" s="13"/>
    </row>
    <row r="139" spans="2:5" x14ac:dyDescent="0.3">
      <c r="B139" s="42" t="s">
        <v>248</v>
      </c>
      <c r="C139" s="43">
        <v>615729</v>
      </c>
      <c r="D139" s="14"/>
      <c r="E139" s="13"/>
    </row>
    <row r="140" spans="2:5" x14ac:dyDescent="0.3">
      <c r="B140" s="42" t="s">
        <v>363</v>
      </c>
      <c r="C140" s="43">
        <v>581372</v>
      </c>
      <c r="D140" s="14"/>
      <c r="E140" s="13"/>
    </row>
    <row r="141" spans="2:5" x14ac:dyDescent="0.3">
      <c r="B141" s="42" t="s">
        <v>452</v>
      </c>
      <c r="C141" s="43">
        <v>549935</v>
      </c>
      <c r="D141" s="14"/>
      <c r="E141" s="13"/>
    </row>
    <row r="142" spans="2:5" x14ac:dyDescent="0.3">
      <c r="B142" s="42" t="s">
        <v>260</v>
      </c>
      <c r="C142" s="43">
        <v>530953</v>
      </c>
      <c r="D142" s="14"/>
      <c r="E142" s="13"/>
    </row>
    <row r="143" spans="2:5" x14ac:dyDescent="0.3">
      <c r="B143" s="42" t="s">
        <v>268</v>
      </c>
      <c r="C143" s="43">
        <v>440372</v>
      </c>
      <c r="D143" s="14"/>
      <c r="E143" s="13"/>
    </row>
    <row r="144" spans="2:5" x14ac:dyDescent="0.3">
      <c r="B144" s="42" t="s">
        <v>75</v>
      </c>
      <c r="C144" s="43">
        <v>433285</v>
      </c>
      <c r="D144" s="14"/>
      <c r="E144" s="13"/>
    </row>
    <row r="145" spans="2:5" x14ac:dyDescent="0.3">
      <c r="B145" s="42" t="s">
        <v>65</v>
      </c>
      <c r="C145" s="43">
        <v>390353</v>
      </c>
      <c r="D145" s="14"/>
      <c r="E145" s="13"/>
    </row>
    <row r="146" spans="2:5" x14ac:dyDescent="0.3">
      <c r="B146" s="42" t="s">
        <v>59</v>
      </c>
      <c r="C146" s="43">
        <v>389482</v>
      </c>
      <c r="D146" s="14"/>
      <c r="E146" s="13"/>
    </row>
    <row r="147" spans="2:5" x14ac:dyDescent="0.3">
      <c r="B147" s="42" t="s">
        <v>204</v>
      </c>
      <c r="C147" s="43">
        <v>339031</v>
      </c>
      <c r="D147" s="14"/>
      <c r="E147" s="13"/>
    </row>
    <row r="148" spans="2:5" x14ac:dyDescent="0.3">
      <c r="B148" s="42" t="s">
        <v>73</v>
      </c>
      <c r="C148" s="43">
        <v>287025</v>
      </c>
      <c r="D148" s="14"/>
      <c r="E148" s="13"/>
    </row>
  </sheetData>
  <sortState xmlns:xlrd2="http://schemas.microsoft.com/office/spreadsheetml/2017/richdata2" ref="B4:C148">
    <sortCondition descending="1" ref="C4:C148"/>
  </sortState>
  <mergeCells count="6">
    <mergeCell ref="F5:F6"/>
    <mergeCell ref="G5:H5"/>
    <mergeCell ref="I5:J5"/>
    <mergeCell ref="K5:L5"/>
    <mergeCell ref="S4:V4"/>
    <mergeCell ref="N4:Q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CC9A2-CCCE-4306-8B4D-43CC6B5765F5}">
  <dimension ref="B2:D25"/>
  <sheetViews>
    <sheetView workbookViewId="0">
      <selection activeCell="B21" sqref="B21"/>
    </sheetView>
  </sheetViews>
  <sheetFormatPr defaultRowHeight="14.4" x14ac:dyDescent="0.3"/>
  <sheetData>
    <row r="2" spans="2:4" x14ac:dyDescent="0.3">
      <c r="B2" s="36" t="s">
        <v>554</v>
      </c>
      <c r="C2" s="36"/>
      <c r="D2" s="75"/>
    </row>
    <row r="4" spans="2:4" x14ac:dyDescent="0.3">
      <c r="B4" s="1" t="s">
        <v>455</v>
      </c>
    </row>
    <row r="5" spans="2:4" x14ac:dyDescent="0.3">
      <c r="B5" t="s">
        <v>458</v>
      </c>
    </row>
    <row r="6" spans="2:4" x14ac:dyDescent="0.3">
      <c r="B6" s="1" t="s">
        <v>430</v>
      </c>
    </row>
    <row r="7" spans="2:4" x14ac:dyDescent="0.3">
      <c r="B7" t="s">
        <v>459</v>
      </c>
    </row>
    <row r="8" spans="2:4" x14ac:dyDescent="0.3">
      <c r="B8" s="1" t="s">
        <v>436</v>
      </c>
    </row>
    <row r="9" spans="2:4" x14ac:dyDescent="0.3">
      <c r="B9" t="s">
        <v>460</v>
      </c>
    </row>
    <row r="10" spans="2:4" x14ac:dyDescent="0.3">
      <c r="B10" s="1" t="s">
        <v>437</v>
      </c>
    </row>
    <row r="11" spans="2:4" x14ac:dyDescent="0.3">
      <c r="B11" t="s">
        <v>461</v>
      </c>
    </row>
    <row r="12" spans="2:4" x14ac:dyDescent="0.3">
      <c r="B12" s="1" t="s">
        <v>438</v>
      </c>
    </row>
    <row r="14" spans="2:4" x14ac:dyDescent="0.3">
      <c r="B14" s="1" t="s">
        <v>439</v>
      </c>
    </row>
    <row r="15" spans="2:4" x14ac:dyDescent="0.3">
      <c r="B15" t="s">
        <v>462</v>
      </c>
    </row>
    <row r="16" spans="2:4" x14ac:dyDescent="0.3">
      <c r="B16" s="1" t="s">
        <v>442</v>
      </c>
    </row>
    <row r="18" spans="2:2" x14ac:dyDescent="0.3">
      <c r="B18" s="1" t="s">
        <v>443</v>
      </c>
    </row>
    <row r="19" spans="2:2" x14ac:dyDescent="0.3">
      <c r="B19" t="s">
        <v>463</v>
      </c>
    </row>
    <row r="21" spans="2:2" x14ac:dyDescent="0.3">
      <c r="B21" s="1" t="s">
        <v>464</v>
      </c>
    </row>
    <row r="22" spans="2:2" x14ac:dyDescent="0.3">
      <c r="B22" t="s">
        <v>466</v>
      </c>
    </row>
    <row r="24" spans="2:2" x14ac:dyDescent="0.3">
      <c r="B24" s="1"/>
    </row>
    <row r="25" spans="2:2" x14ac:dyDescent="0.3">
      <c r="B25" s="1"/>
    </row>
  </sheetData>
  <hyperlinks>
    <hyperlink ref="B4" r:id="rId1" xr:uid="{F822251C-92BF-484C-B7A9-2328005F9C8D}"/>
    <hyperlink ref="B6" r:id="rId2" xr:uid="{DDACA604-C63E-4F1A-A22C-241734F65CA6}"/>
    <hyperlink ref="B8" r:id="rId3" xr:uid="{E97BE4B4-877E-4EB3-A40C-C65DC7FCF947}"/>
    <hyperlink ref="B10" r:id="rId4" xr:uid="{4DCB62E9-A950-43E3-BBB4-DFC805550C7D}"/>
    <hyperlink ref="B12" r:id="rId5" xr:uid="{33A235F8-4F39-4014-8773-E1F89AF51265}"/>
    <hyperlink ref="B14" r:id="rId6" xr:uid="{D8C855EE-B9EF-4FBE-9001-8A39A4C0329A}"/>
    <hyperlink ref="B16" r:id="rId7" xr:uid="{DDFFA16A-6F80-41B9-B568-4AEC5595C3D5}"/>
    <hyperlink ref="B18" r:id="rId8" xr:uid="{5B741CCE-DE49-443A-9498-CF9ED0B90468}"/>
    <hyperlink ref="B21" r:id="rId9" xr:uid="{6F4914FE-3F25-4F3D-BE10-78369C81D74D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9 1 7 d c 9 c b - 9 9 1 f - 4 c 2 1 - a d c 6 - 4 7 8 8 f 8 5 5 9 7 e 9 "   x m l n s = " h t t p : / / s c h e m a s . m i c r o s o f t . c o m / D a t a M a s h u p " > A A A A A K M D A A B Q S w M E F A A C A A g A g a i 8 U P 6 M o K K n A A A A + A A A A B I A H A B D b 2 5 m a W c v U G F j a 2 F n Z S 5 4 b W w g o h g A K K A U A A A A A A A A A A A A A A A A A A A A A A A A A A A A h Y 9 B D o I w F E S v Q r q n L Y i B k E 9 Z u J X E h G j c N q V C I x R D i + V u L j y S V 5 B E U X c u Z / I m e f O 4 3 S G f u t a 7 y s G o X m c o w B R 5 U o u + U r r O 0 G h P f o J y B j s u z r y W 3 g x r k 0 5 G Z a i x 9 p I S 4 p z D b o X 7 o S Y h p Q E 5 F t t S N L L j v t L G c i 0 k + q y q / y v E 4 P C S Y S G O E 7 y O I 4 q j J A C y 1 F A o / U X C 2 R h T I D 8 l b M b W j o N k U v v 7 E s g S g b x f s C d Q S w M E F A A C A A g A g a i 8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G o v F C k R J G Z m g A A A M Q A A A A T A B w A R m 9 y b X V s Y X M v U 2 V j d G l v b j E u b S C i G A A o o B Q A A A A A A A A A A A A A A A A A A A A A A A A A A A B N j b E K w j A U R f d A / i F 0 a k G T d t T i 1 C 5 O C g U d x C F N H 7 b Q J r F 5 A U H 8 d 1 8 p i H e 5 l 8 u B E 8 D g 4 K x o 1 i 5 K z j g L v Z 6 h E 7 U z c Q K L 4 i B G Q M 4 E p X F x N k D P F V p 5 1 g 9 I l 1 E 5 i w S G N O k R f d g r 9 d R e g u m M h D g 7 r 6 m U j + 0 4 G A U v Q g O 5 g q p O l 2 O 9 L X a / I X u c x i T L N q u s 1 q h z c q 3 S d / 6 5 L c + d s 8 H + A e U X U E s B A i 0 A F A A C A A g A g a i 8 U P 6 M o K K n A A A A + A A A A B I A A A A A A A A A A A A A A A A A A A A A A E N v b m Z p Z y 9 Q Y W N r Y W d l L n h t b F B L A Q I t A B Q A A g A I A I G o v F A P y u m r p A A A A O k A A A A T A A A A A A A A A A A A A A A A A P M A A A B b Q 2 9 u d G V u d F 9 U e X B l c 1 0 u e G 1 s U E s B A i 0 A F A A C A A g A g a i 8 U K R E k Z m a A A A A x A A A A B M A A A A A A A A A A A A A A A A A 5 A E A A E Z v c m 1 1 b G F z L 1 N l Y 3 R p b 2 4 x L m 1 Q S w U G A A A A A A M A A w D C A A A A y w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U w k A A A A A A A A x C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G 9 j d W 1 l b n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S Z W N v d m V y e V R h c m d l d F N o Z W V 0 I i B W Y W x 1 Z T 0 i c 1 N o Z W V 0 M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Q W R k Z W R U b 0 R h d G F N b 2 R l b C I g V m F s d W U 9 I m w w I i A v P j x F b n R y e S B U e X B l P S J G a W x s Q 2 9 1 b n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N S 0 y O V Q w M T o w M z o 1 O C 4 1 M j M x N z I z W i I g L z 4 8 R W 5 0 c n k g V H l w Z T 0 i R m l s b E N v b H V t b l R 5 c G V z I i B W Y W x 1 Z T 0 i c 0 J n W U c i I C 8 + P E V u d H J 5 I F R 5 c G U 9 I k Z p b G x D b 2 x 1 b W 5 O Y W 1 l c y I g V m F s d W U 9 I n N b J n F 1 b 3 Q 7 S 2 l u Z C Z x d W 9 0 O y w m c X V v d D t O Y W 1 l J n F 1 b 3 Q 7 L C Z x d W 9 0 O 1 R l e H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b 2 N 1 b W V u d C 9 E Y X R h M C 5 7 S 2 l u Z C w w f S Z x d W 9 0 O y w m c X V v d D t T Z W N 0 a W 9 u M S 9 E b 2 N 1 b W V u d C 9 E Y X R h M C 5 7 T m F t Z S w x f S Z x d W 9 0 O y w m c X V v d D t T Z W N 0 a W 9 u M S 9 E b 2 N 1 b W V u d C 9 E Y X R h M C 5 7 V G V 4 d C w z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E b 2 N 1 b W V u d C 9 E Y X R h M C 5 7 S 2 l u Z C w w f S Z x d W 9 0 O y w m c X V v d D t T Z W N 0 a W 9 u M S 9 E b 2 N 1 b W V u d C 9 E Y X R h M C 5 7 T m F t Z S w x f S Z x d W 9 0 O y w m c X V v d D t T Z W N 0 a W 9 u M S 9 E b 2 N 1 b W V u d C 9 E Y X R h M C 5 7 V G V 4 d C w z f S Z x d W 9 0 O 1 0 s J n F 1 b 3 Q 7 U m V s Y X R p b 2 5 z a G l w S W 5 m b y Z x d W 9 0 O z p b X X 0 i I C 8 + P E V u d H J 5 I F R 5 c G U 9 I l F 1 Z X J 5 S U Q i I F Z h b H V l P S J z N j I x N W N m O T I t Z D J h Y S 0 0 M W U 4 L T h h Y j Y t N W Q 0 Y W Q x Z T c z O D Y y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C s 8 y S i v o W F F k r i l J f S p 8 q o A A A A A A g A A A A A A E G Y A A A A B A A A g A A A A B V w x t H Y u V 7 q k 9 2 / B q 3 l V w 3 G N l F i m g 0 5 8 C 2 2 y J e 1 a v O I A A A A A D o A A A A A C A A A g A A A A K E h 6 F 7 e O e e j P w I / G Q N V 4 T c i g I 2 G L y h c I + M b 4 J d s Z B E 1 Q A A A A j V V 5 l y I l o T O p O e S f n v P s c a Z U 3 B c U 7 c p 0 W D Y R J i S q m a r T 3 2 h S y L n l J J 6 2 + 7 k 1 j S A 0 k l 7 L + e i g 9 S 2 U 5 z D 7 k c 8 + v 0 / w c j / Z X o z Z A u Y L r L I U a n R A A A A A H Y 7 l b a k c o F E h K m 5 8 K n d 5 J s M s H f Z n 2 8 X c / u E H p 5 H O V K C P T v F S p P 7 T 0 J 5 f U T a n + D 3 8 f w O Z P g w 7 D t L 8 t 2 K S k s d y q g = = < / D a t a M a s h u p > 
</file>

<file path=customXml/itemProps1.xml><?xml version="1.0" encoding="utf-8"?>
<ds:datastoreItem xmlns:ds="http://schemas.openxmlformats.org/officeDocument/2006/customXml" ds:itemID="{57D24714-1740-4E15-9EF0-CEF1CE3394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Extra Mortality</vt:lpstr>
      <vt:lpstr>Raw Data</vt:lpstr>
      <vt:lpstr>Fatality Rate</vt:lpstr>
      <vt:lpstr>Live Data</vt:lpstr>
      <vt:lpstr>Popn</vt:lpstr>
      <vt:lpstr>Links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Josee Gonthier</cp:lastModifiedBy>
  <dcterms:created xsi:type="dcterms:W3CDTF">2020-05-07T23:28:34Z</dcterms:created>
  <dcterms:modified xsi:type="dcterms:W3CDTF">2020-06-29T18:55:35Z</dcterms:modified>
</cp:coreProperties>
</file>