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Z:\#01 - CIA\Communications\Publications\Research Papers\2021\R2021-02 - COVID-19 Mortality Model\"/>
    </mc:Choice>
  </mc:AlternateContent>
  <xr:revisionPtr revIDLastSave="0" documentId="13_ncr:1_{F74F20E6-7FB8-440A-9C2E-58E0DF14EB61}" xr6:coauthVersionLast="47" xr6:coauthVersionMax="47" xr10:uidLastSave="{00000000-0000-0000-0000-000000000000}"/>
  <bookViews>
    <workbookView xWindow="-120" yWindow="-120" windowWidth="29040" windowHeight="17640" firstSheet="1" activeTab="8" xr2:uid="{D48D111E-F436-4729-B337-725C176ECEFA}"/>
  </bookViews>
  <sheets>
    <sheet name="Sommaire" sheetId="12" r:id="rId1"/>
    <sheet name="Instructions" sheetId="2" r:id="rId2"/>
    <sheet name="Surmortalité" sheetId="3" r:id="rId3"/>
    <sheet name="Données brutes" sheetId="7" r:id="rId4"/>
    <sheet name="Taux de mortalité" sheetId="5" r:id="rId5"/>
    <sheet name="Données en temps réel" sheetId="1" r:id="rId6"/>
    <sheet name="Population" sheetId="11" r:id="rId7"/>
    <sheet name="Données mondiales" sheetId="13" r:id="rId8"/>
    <sheet name="Liens"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3" l="1"/>
  <c r="R11" i="11" l="1"/>
  <c r="R22" i="11"/>
  <c r="R21" i="11"/>
  <c r="R20" i="11"/>
  <c r="R18" i="11"/>
  <c r="R16" i="11"/>
  <c r="R15" i="11"/>
  <c r="R14" i="11"/>
  <c r="R13" i="11"/>
  <c r="R12" i="11"/>
  <c r="R10" i="11"/>
  <c r="R9" i="11"/>
  <c r="R7" i="11"/>
  <c r="B12" i="5"/>
  <c r="B9" i="5"/>
  <c r="B5" i="5"/>
  <c r="B7" i="5"/>
  <c r="B13" i="5"/>
  <c r="B20" i="5"/>
  <c r="C20" i="5"/>
  <c r="C19" i="5"/>
  <c r="B19" i="5"/>
  <c r="C18" i="5"/>
  <c r="B18" i="5"/>
  <c r="C17" i="5"/>
  <c r="B17" i="5"/>
  <c r="C16" i="5"/>
  <c r="B16" i="5"/>
  <c r="C15" i="5"/>
  <c r="B15" i="5"/>
  <c r="C14" i="5"/>
  <c r="B14" i="5"/>
  <c r="C13" i="5"/>
  <c r="C12" i="5"/>
  <c r="C11" i="5"/>
  <c r="B11" i="5"/>
  <c r="C10" i="5"/>
  <c r="B10" i="5"/>
  <c r="C9" i="5"/>
  <c r="C8" i="5"/>
  <c r="B8" i="5"/>
  <c r="C7" i="5"/>
  <c r="C6" i="5"/>
  <c r="B6" i="5"/>
  <c r="C5" i="5"/>
  <c r="O22" i="11" l="1"/>
  <c r="O21" i="11"/>
  <c r="O20" i="11"/>
  <c r="O19" i="11"/>
  <c r="Q19" i="11" s="1"/>
  <c r="O18" i="11"/>
  <c r="Q18" i="11" s="1"/>
  <c r="O17" i="11"/>
  <c r="Q17" i="11" s="1"/>
  <c r="O16" i="11"/>
  <c r="Q16" i="11" s="1"/>
  <c r="O15" i="11"/>
  <c r="Q15" i="11" s="1"/>
  <c r="O14" i="11"/>
  <c r="Q14" i="11" s="1"/>
  <c r="O13" i="11"/>
  <c r="Q13" i="11" s="1"/>
  <c r="O12" i="11"/>
  <c r="Q12" i="11" s="1"/>
  <c r="O11" i="11"/>
  <c r="Q11" i="11" s="1"/>
  <c r="O10" i="11"/>
  <c r="Q10" i="11" s="1"/>
  <c r="O9" i="11"/>
  <c r="Q9" i="11" s="1"/>
  <c r="O8" i="11"/>
  <c r="Q8" i="11" s="1"/>
  <c r="O7" i="11"/>
  <c r="Q7" i="11" s="1"/>
  <c r="O6" i="11"/>
  <c r="Q6" i="11" s="1"/>
  <c r="F106" i="11"/>
  <c r="E106" i="11"/>
  <c r="F6" i="11"/>
  <c r="E6" i="11"/>
  <c r="D106" i="11"/>
  <c r="D6" i="11"/>
  <c r="C18" i="1"/>
  <c r="B4" i="5" s="1"/>
  <c r="D18" i="1"/>
  <c r="C4" i="5" s="1"/>
  <c r="P22" i="11" l="1"/>
  <c r="CO15" i="11"/>
  <c r="CO9" i="11"/>
  <c r="CO14" i="11"/>
  <c r="CO8" i="11"/>
  <c r="CO13" i="11"/>
  <c r="CO12" i="11"/>
  <c r="CO11" i="11"/>
  <c r="CO10" i="11"/>
  <c r="P20" i="11"/>
  <c r="P21" i="11"/>
  <c r="D11" i="3"/>
  <c r="C11" i="3"/>
  <c r="E21" i="1" l="1"/>
  <c r="Q22" i="11"/>
  <c r="E20" i="1"/>
  <c r="Q21" i="11"/>
  <c r="E19" i="1"/>
  <c r="Q20" i="11"/>
  <c r="L6" i="3"/>
  <c r="L5" i="3"/>
  <c r="L4" i="3"/>
  <c r="L3" i="3" l="1"/>
  <c r="D20" i="5" l="1"/>
  <c r="D19" i="5"/>
  <c r="D18" i="5"/>
  <c r="F2" i="11" l="1"/>
  <c r="CQ28" i="11"/>
  <c r="CQ27" i="11"/>
  <c r="CQ26" i="11"/>
  <c r="CQ25" i="11"/>
  <c r="CQ24" i="11"/>
  <c r="CQ23" i="11"/>
  <c r="CQ22" i="11"/>
  <c r="CQ21" i="11"/>
  <c r="CQ20" i="11"/>
  <c r="CP28" i="11"/>
  <c r="CP27" i="11"/>
  <c r="CP26" i="11"/>
  <c r="CP25" i="11"/>
  <c r="CP24" i="11"/>
  <c r="CP23" i="11"/>
  <c r="CP22" i="11"/>
  <c r="CP21" i="11"/>
  <c r="CP20" i="11"/>
  <c r="CQ29" i="11" l="1"/>
  <c r="CP29" i="11"/>
  <c r="CL29" i="11" l="1"/>
  <c r="CK29" i="11"/>
  <c r="CO28" i="11"/>
  <c r="CR28" i="11" s="1"/>
  <c r="CO27" i="11"/>
  <c r="CR27" i="11" s="1"/>
  <c r="CO26" i="11"/>
  <c r="CR26" i="11" s="1"/>
  <c r="CO25" i="11"/>
  <c r="CR25" i="11" s="1"/>
  <c r="CO24" i="11"/>
  <c r="CR24" i="11" s="1"/>
  <c r="CO23" i="11"/>
  <c r="CR23" i="11" s="1"/>
  <c r="CO22" i="11"/>
  <c r="CR22" i="11" s="1"/>
  <c r="CO21" i="11"/>
  <c r="CR21" i="11" s="1"/>
  <c r="CO20" i="11"/>
  <c r="CR20" i="11" s="1"/>
  <c r="CL16" i="11"/>
  <c r="CO29" i="11" l="1"/>
  <c r="CR29" i="11" s="1"/>
  <c r="E17" i="1"/>
  <c r="E16" i="1"/>
  <c r="E15" i="1"/>
  <c r="E14" i="1"/>
  <c r="E13" i="1"/>
  <c r="E12" i="1"/>
  <c r="E11" i="1"/>
  <c r="E8" i="1"/>
  <c r="E6" i="1"/>
  <c r="E5" i="1"/>
  <c r="E10" i="1"/>
  <c r="E9" i="1"/>
  <c r="E7" i="1"/>
  <c r="I2" i="3" l="1"/>
  <c r="D13" i="5"/>
  <c r="I4" i="3"/>
  <c r="D6" i="5" l="1"/>
  <c r="D12" i="5"/>
  <c r="D16" i="5"/>
  <c r="D10" i="5"/>
  <c r="D15" i="5"/>
  <c r="D7" i="5"/>
  <c r="D9" i="5"/>
  <c r="D17" i="5"/>
  <c r="D8" i="5"/>
  <c r="D5" i="5"/>
  <c r="D11" i="5"/>
  <c r="D14" i="5"/>
  <c r="I8" i="3" l="1"/>
  <c r="E18" i="1"/>
  <c r="I9" i="3"/>
  <c r="D4" i="5" l="1"/>
  <c r="I3" i="3" s="1"/>
  <c r="B113" i="3"/>
  <c r="C7" i="11"/>
  <c r="C8" i="11" l="1"/>
  <c r="E7" i="11"/>
  <c r="D7" i="11"/>
  <c r="F7" i="11"/>
  <c r="C9" i="11" l="1"/>
  <c r="F8" i="11"/>
  <c r="E8" i="11"/>
  <c r="D8" i="11"/>
  <c r="F110" i="7"/>
  <c r="F11" i="7"/>
  <c r="B110" i="7"/>
  <c r="B11" i="7"/>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E2" i="3"/>
  <c r="C10" i="11" l="1"/>
  <c r="E9" i="11"/>
  <c r="F9" i="11"/>
  <c r="D9" i="11"/>
  <c r="F12" i="7"/>
  <c r="B14" i="3"/>
  <c r="B15" i="3" l="1"/>
  <c r="C11" i="11"/>
  <c r="E10" i="11"/>
  <c r="D10" i="11"/>
  <c r="F10" i="11"/>
  <c r="CR8" i="11"/>
  <c r="CR10" i="11"/>
  <c r="CR15" i="11"/>
  <c r="CR11" i="11"/>
  <c r="CR13" i="11"/>
  <c r="CR12" i="11"/>
  <c r="CR9" i="11"/>
  <c r="CR14" i="11"/>
  <c r="F13" i="7"/>
  <c r="B16" i="3" l="1"/>
  <c r="C12" i="11"/>
  <c r="F11" i="11"/>
  <c r="D11" i="11"/>
  <c r="E11" i="11"/>
  <c r="I11" i="7"/>
  <c r="I14" i="3" s="1"/>
  <c r="I13" i="7"/>
  <c r="I16" i="3" s="1"/>
  <c r="I10" i="7"/>
  <c r="I13" i="3" s="1"/>
  <c r="I12" i="7"/>
  <c r="I15" i="3" s="1"/>
  <c r="CO16" i="11"/>
  <c r="F14" i="7"/>
  <c r="I14" i="7" s="1"/>
  <c r="I7" i="3"/>
  <c r="H15" i="3" l="1"/>
  <c r="H13" i="3"/>
  <c r="H16" i="3"/>
  <c r="H14" i="3"/>
  <c r="B17" i="3"/>
  <c r="C13" i="11"/>
  <c r="E12" i="11"/>
  <c r="F12" i="11"/>
  <c r="D12" i="11"/>
  <c r="I17" i="3"/>
  <c r="H17" i="3" s="1"/>
  <c r="F15" i="7"/>
  <c r="I6" i="3"/>
  <c r="B18" i="3" l="1"/>
  <c r="I15" i="7"/>
  <c r="I18" i="3" s="1"/>
  <c r="H18" i="3" s="1"/>
  <c r="C14" i="11"/>
  <c r="E13" i="11"/>
  <c r="D13" i="11"/>
  <c r="F13" i="11"/>
  <c r="F16" i="7"/>
  <c r="B19" i="3" l="1"/>
  <c r="C15" i="11"/>
  <c r="F14" i="11"/>
  <c r="D14" i="11"/>
  <c r="E14" i="11"/>
  <c r="I16" i="7"/>
  <c r="I19" i="3" s="1"/>
  <c r="H19" i="3" s="1"/>
  <c r="F17" i="7"/>
  <c r="B20" i="3" l="1"/>
  <c r="I17" i="7"/>
  <c r="I20" i="3" s="1"/>
  <c r="H20" i="3" s="1"/>
  <c r="C16" i="11"/>
  <c r="E15" i="11"/>
  <c r="F15" i="11"/>
  <c r="D15" i="11"/>
  <c r="F18" i="7"/>
  <c r="B21" i="3" l="1"/>
  <c r="C17" i="11"/>
  <c r="E16" i="11"/>
  <c r="F16" i="11"/>
  <c r="D16" i="11"/>
  <c r="I18" i="7"/>
  <c r="I21" i="3" s="1"/>
  <c r="H21" i="3" s="1"/>
  <c r="F19" i="7"/>
  <c r="B22" i="3" l="1"/>
  <c r="C18" i="11"/>
  <c r="F17" i="11"/>
  <c r="D17" i="11"/>
  <c r="E17" i="11"/>
  <c r="I19" i="7"/>
  <c r="I22" i="3" s="1"/>
  <c r="H22" i="3" s="1"/>
  <c r="F20" i="7"/>
  <c r="B23" i="3" l="1"/>
  <c r="I20" i="7"/>
  <c r="I23" i="3" s="1"/>
  <c r="H23" i="3" s="1"/>
  <c r="C19" i="11"/>
  <c r="E18" i="11"/>
  <c r="F18" i="11"/>
  <c r="D18" i="11"/>
  <c r="F21" i="7"/>
  <c r="B24" i="3" l="1"/>
  <c r="I21" i="7"/>
  <c r="I24" i="3" s="1"/>
  <c r="H24" i="3" s="1"/>
  <c r="C20" i="11"/>
  <c r="E19" i="11"/>
  <c r="D19" i="11"/>
  <c r="F19" i="11"/>
  <c r="F22" i="7"/>
  <c r="B25" i="3" l="1"/>
  <c r="I22" i="7"/>
  <c r="I25" i="3" s="1"/>
  <c r="H25" i="3" s="1"/>
  <c r="C21" i="11"/>
  <c r="F20" i="11"/>
  <c r="D20" i="11"/>
  <c r="E20" i="11"/>
  <c r="F23" i="7"/>
  <c r="B26" i="3" l="1"/>
  <c r="I23" i="7"/>
  <c r="I26" i="3" s="1"/>
  <c r="H26" i="3" s="1"/>
  <c r="C22" i="11"/>
  <c r="E21" i="11"/>
  <c r="F21" i="11"/>
  <c r="D21" i="11"/>
  <c r="F24" i="7"/>
  <c r="B27" i="3" l="1"/>
  <c r="I24" i="7"/>
  <c r="I27" i="3" s="1"/>
  <c r="H27" i="3" s="1"/>
  <c r="C23" i="11"/>
  <c r="E22" i="11"/>
  <c r="D22" i="11"/>
  <c r="F22" i="11"/>
  <c r="F25" i="7"/>
  <c r="B28" i="3" l="1"/>
  <c r="I25" i="7"/>
  <c r="I28" i="3" s="1"/>
  <c r="H28" i="3" s="1"/>
  <c r="C24" i="11"/>
  <c r="F23" i="11"/>
  <c r="E23" i="11"/>
  <c r="D23" i="11"/>
  <c r="F26" i="7"/>
  <c r="B29" i="3" l="1"/>
  <c r="C25" i="11"/>
  <c r="F24" i="11"/>
  <c r="D24" i="11"/>
  <c r="E24" i="11"/>
  <c r="I26" i="7"/>
  <c r="I29" i="3" s="1"/>
  <c r="H29" i="3" s="1"/>
  <c r="F27" i="7"/>
  <c r="B30" i="3" l="1"/>
  <c r="I27" i="7"/>
  <c r="I30" i="3" s="1"/>
  <c r="H30" i="3" s="1"/>
  <c r="C26" i="11"/>
  <c r="E25" i="11"/>
  <c r="D25" i="11"/>
  <c r="F25" i="11"/>
  <c r="F28" i="7"/>
  <c r="B31" i="3" l="1"/>
  <c r="C27" i="11"/>
  <c r="F26" i="11"/>
  <c r="E26" i="11"/>
  <c r="D26" i="11"/>
  <c r="I28" i="7"/>
  <c r="I31" i="3" s="1"/>
  <c r="H31" i="3" s="1"/>
  <c r="F29" i="7"/>
  <c r="B32" i="3" l="1"/>
  <c r="I29" i="7"/>
  <c r="I32" i="3" s="1"/>
  <c r="H32" i="3" s="1"/>
  <c r="C28" i="11"/>
  <c r="E27" i="11"/>
  <c r="F27" i="11"/>
  <c r="D27" i="11"/>
  <c r="F30" i="7"/>
  <c r="B33" i="3" l="1"/>
  <c r="C29" i="11"/>
  <c r="E28" i="11"/>
  <c r="D28" i="11"/>
  <c r="F28" i="11"/>
  <c r="I30" i="7"/>
  <c r="I33" i="3" s="1"/>
  <c r="H33" i="3" s="1"/>
  <c r="F31" i="7"/>
  <c r="B34" i="3" l="1"/>
  <c r="C30" i="11"/>
  <c r="F29" i="11"/>
  <c r="D29" i="11"/>
  <c r="E29" i="11"/>
  <c r="I31" i="7"/>
  <c r="I34" i="3" s="1"/>
  <c r="H34" i="3" s="1"/>
  <c r="F32" i="7"/>
  <c r="B35" i="3" l="1"/>
  <c r="C31" i="11"/>
  <c r="F30" i="11"/>
  <c r="D30" i="11"/>
  <c r="E30" i="11"/>
  <c r="I32" i="7"/>
  <c r="I35" i="3" s="1"/>
  <c r="H35" i="3" s="1"/>
  <c r="F33" i="7"/>
  <c r="B36" i="3" l="1"/>
  <c r="C32" i="11"/>
  <c r="E31" i="11"/>
  <c r="D31" i="11"/>
  <c r="F31" i="11"/>
  <c r="I33" i="7"/>
  <c r="I36" i="3" s="1"/>
  <c r="H36" i="3" s="1"/>
  <c r="F34" i="7"/>
  <c r="B37" i="3" l="1"/>
  <c r="I34" i="7"/>
  <c r="I37" i="3" s="1"/>
  <c r="H37" i="3" s="1"/>
  <c r="C33" i="11"/>
  <c r="F32" i="11"/>
  <c r="D32" i="11"/>
  <c r="E32" i="11"/>
  <c r="F35" i="7"/>
  <c r="B38" i="3" l="1"/>
  <c r="I35" i="7"/>
  <c r="I38" i="3" s="1"/>
  <c r="H38" i="3" s="1"/>
  <c r="C34" i="11"/>
  <c r="F33" i="11"/>
  <c r="E33" i="11"/>
  <c r="D33" i="11"/>
  <c r="F36" i="7"/>
  <c r="B39" i="3" l="1"/>
  <c r="I36" i="7"/>
  <c r="I39" i="3" s="1"/>
  <c r="H39" i="3" s="1"/>
  <c r="C35" i="11"/>
  <c r="E34" i="11"/>
  <c r="F34" i="11"/>
  <c r="D34" i="11"/>
  <c r="F37" i="7"/>
  <c r="B40" i="3" l="1"/>
  <c r="C36" i="11"/>
  <c r="F35" i="11"/>
  <c r="D35" i="11"/>
  <c r="E35" i="11"/>
  <c r="I37" i="7"/>
  <c r="I40" i="3" s="1"/>
  <c r="H40" i="3" s="1"/>
  <c r="F38" i="7"/>
  <c r="B41" i="3" l="1"/>
  <c r="I38" i="7"/>
  <c r="I41" i="3" s="1"/>
  <c r="H41" i="3" s="1"/>
  <c r="C37" i="11"/>
  <c r="E36" i="11"/>
  <c r="F36" i="11"/>
  <c r="D36" i="11"/>
  <c r="F39" i="7"/>
  <c r="B42" i="3" l="1"/>
  <c r="I39" i="7"/>
  <c r="I42" i="3" s="1"/>
  <c r="H42" i="3" s="1"/>
  <c r="C38" i="11"/>
  <c r="E37" i="11"/>
  <c r="D37" i="11"/>
  <c r="F37" i="11"/>
  <c r="F40" i="7"/>
  <c r="B43" i="3" l="1"/>
  <c r="I40" i="7"/>
  <c r="I43" i="3" s="1"/>
  <c r="H43" i="3" s="1"/>
  <c r="C39" i="11"/>
  <c r="F38" i="11"/>
  <c r="D38" i="11"/>
  <c r="E38" i="11"/>
  <c r="F41" i="7"/>
  <c r="B44" i="3" l="1"/>
  <c r="C40" i="11"/>
  <c r="F39" i="11"/>
  <c r="E39" i="11"/>
  <c r="D39" i="11"/>
  <c r="I41" i="7"/>
  <c r="I44" i="3" s="1"/>
  <c r="H44" i="3" s="1"/>
  <c r="F42" i="7"/>
  <c r="B45" i="3" l="1"/>
  <c r="I42" i="7"/>
  <c r="I45" i="3" s="1"/>
  <c r="H45" i="3" s="1"/>
  <c r="C41" i="11"/>
  <c r="E40" i="11"/>
  <c r="D40" i="11"/>
  <c r="F40" i="11"/>
  <c r="F43" i="7"/>
  <c r="B46" i="3" l="1"/>
  <c r="C42" i="11"/>
  <c r="D41" i="11"/>
  <c r="F41" i="11"/>
  <c r="E41" i="11"/>
  <c r="I43" i="7"/>
  <c r="I46" i="3" s="1"/>
  <c r="H46" i="3" s="1"/>
  <c r="F44" i="7"/>
  <c r="B47" i="3" l="1"/>
  <c r="I44" i="7"/>
  <c r="I47" i="3" s="1"/>
  <c r="H47" i="3" s="1"/>
  <c r="C43" i="11"/>
  <c r="F42" i="11"/>
  <c r="D42" i="11"/>
  <c r="E42" i="11"/>
  <c r="F45" i="7"/>
  <c r="B48" i="3" l="1"/>
  <c r="C44" i="11"/>
  <c r="E43" i="11"/>
  <c r="D43" i="11"/>
  <c r="F43" i="11"/>
  <c r="I45" i="7"/>
  <c r="I48" i="3" s="1"/>
  <c r="H48" i="3" s="1"/>
  <c r="F46" i="7"/>
  <c r="B49" i="3" l="1"/>
  <c r="I46" i="7"/>
  <c r="I49" i="3" s="1"/>
  <c r="H49" i="3" s="1"/>
  <c r="C45" i="11"/>
  <c r="F44" i="11"/>
  <c r="D44" i="11"/>
  <c r="E44" i="11"/>
  <c r="F47" i="7"/>
  <c r="B50" i="3" l="1"/>
  <c r="C46" i="11"/>
  <c r="E45" i="11"/>
  <c r="F45" i="11"/>
  <c r="D45" i="11"/>
  <c r="I47" i="7"/>
  <c r="I50" i="3" s="1"/>
  <c r="H50" i="3" s="1"/>
  <c r="F48" i="7"/>
  <c r="B51" i="3" l="1"/>
  <c r="I48" i="7"/>
  <c r="I51" i="3" s="1"/>
  <c r="H51" i="3" s="1"/>
  <c r="C47" i="11"/>
  <c r="E46" i="11"/>
  <c r="D46" i="11"/>
  <c r="F46" i="11"/>
  <c r="F49" i="7"/>
  <c r="B52" i="3" l="1"/>
  <c r="C48" i="11"/>
  <c r="D47" i="11"/>
  <c r="F47" i="11"/>
  <c r="E47" i="11"/>
  <c r="I49" i="7"/>
  <c r="I52" i="3" s="1"/>
  <c r="H52" i="3" s="1"/>
  <c r="F50" i="7"/>
  <c r="B53" i="3" l="1"/>
  <c r="C49" i="11"/>
  <c r="F48" i="11"/>
  <c r="D48" i="11"/>
  <c r="E48" i="11"/>
  <c r="I50" i="7"/>
  <c r="I53" i="3" s="1"/>
  <c r="H53" i="3" s="1"/>
  <c r="F51" i="7"/>
  <c r="B54" i="3" l="1"/>
  <c r="C50" i="11"/>
  <c r="E49" i="11"/>
  <c r="D49" i="11"/>
  <c r="F49" i="11"/>
  <c r="I51" i="7"/>
  <c r="I54" i="3" s="1"/>
  <c r="H54" i="3" s="1"/>
  <c r="F52" i="7"/>
  <c r="B55" i="3" l="1"/>
  <c r="I52" i="7"/>
  <c r="I55" i="3" s="1"/>
  <c r="H55" i="3" s="1"/>
  <c r="C51" i="11"/>
  <c r="F50" i="11"/>
  <c r="E50" i="11"/>
  <c r="D50" i="11"/>
  <c r="F53" i="7"/>
  <c r="B56" i="3" l="1"/>
  <c r="I53" i="7"/>
  <c r="I56" i="3" s="1"/>
  <c r="H56" i="3" s="1"/>
  <c r="C52" i="11"/>
  <c r="E51" i="11"/>
  <c r="F51" i="11"/>
  <c r="D51" i="11"/>
  <c r="F54" i="7"/>
  <c r="B57" i="3" l="1"/>
  <c r="C53" i="11"/>
  <c r="E52" i="11"/>
  <c r="F52" i="11"/>
  <c r="D52" i="11"/>
  <c r="I54" i="7"/>
  <c r="I57" i="3" s="1"/>
  <c r="H57" i="3" s="1"/>
  <c r="F55" i="7"/>
  <c r="B58" i="3" l="1"/>
  <c r="I55" i="7"/>
  <c r="I58" i="3" s="1"/>
  <c r="H58" i="3" s="1"/>
  <c r="C54" i="11"/>
  <c r="D53" i="11"/>
  <c r="F53" i="11"/>
  <c r="E53" i="11"/>
  <c r="F56" i="7"/>
  <c r="B59" i="3" l="1"/>
  <c r="I56" i="7"/>
  <c r="I59" i="3" s="1"/>
  <c r="H59" i="3" s="1"/>
  <c r="C55" i="11"/>
  <c r="F54" i="11"/>
  <c r="D54" i="11"/>
  <c r="E54" i="11"/>
  <c r="F57" i="7"/>
  <c r="B60" i="3" l="1"/>
  <c r="C56" i="11"/>
  <c r="E55" i="11"/>
  <c r="D55" i="11"/>
  <c r="F55" i="11"/>
  <c r="I57" i="7"/>
  <c r="I60" i="3" s="1"/>
  <c r="H60" i="3" s="1"/>
  <c r="F58" i="7"/>
  <c r="B61" i="3" l="1"/>
  <c r="I58" i="7"/>
  <c r="I61" i="3" s="1"/>
  <c r="H61" i="3" s="1"/>
  <c r="C57" i="11"/>
  <c r="F56" i="11"/>
  <c r="E56" i="11"/>
  <c r="D56" i="11"/>
  <c r="F59" i="7"/>
  <c r="B62" i="3" l="1"/>
  <c r="C58" i="11"/>
  <c r="F57" i="11"/>
  <c r="E57" i="11"/>
  <c r="D57" i="11"/>
  <c r="I59" i="7"/>
  <c r="I62" i="3" s="1"/>
  <c r="H62" i="3" s="1"/>
  <c r="F60" i="7"/>
  <c r="B63" i="3" l="1"/>
  <c r="I60" i="7"/>
  <c r="I63" i="3" s="1"/>
  <c r="H63" i="3" s="1"/>
  <c r="C59" i="11"/>
  <c r="E58" i="11"/>
  <c r="F58" i="11"/>
  <c r="D58" i="11"/>
  <c r="F61" i="7"/>
  <c r="B64" i="3" l="1"/>
  <c r="I61" i="7"/>
  <c r="I64" i="3" s="1"/>
  <c r="H64" i="3" s="1"/>
  <c r="C60" i="11"/>
  <c r="D59" i="11"/>
  <c r="F59" i="11"/>
  <c r="E59" i="11"/>
  <c r="F62" i="7"/>
  <c r="B65" i="3" l="1"/>
  <c r="I62" i="7"/>
  <c r="I65" i="3" s="1"/>
  <c r="H65" i="3" s="1"/>
  <c r="C61" i="11"/>
  <c r="E60" i="11"/>
  <c r="F60" i="11"/>
  <c r="D60" i="11"/>
  <c r="F63" i="7"/>
  <c r="B66" i="3" l="1"/>
  <c r="C62" i="11"/>
  <c r="E61" i="11"/>
  <c r="D61" i="11"/>
  <c r="F61" i="11"/>
  <c r="I63" i="7"/>
  <c r="I66" i="3" s="1"/>
  <c r="H66" i="3" s="1"/>
  <c r="F64" i="7"/>
  <c r="B67" i="3" l="1"/>
  <c r="I64" i="7"/>
  <c r="I67" i="3" s="1"/>
  <c r="H67" i="3" s="1"/>
  <c r="C63" i="11"/>
  <c r="F62" i="11"/>
  <c r="D62" i="11"/>
  <c r="E62" i="11"/>
  <c r="F65" i="7"/>
  <c r="B68" i="3" l="1"/>
  <c r="C64" i="11"/>
  <c r="F63" i="11"/>
  <c r="E63" i="11"/>
  <c r="D63" i="11"/>
  <c r="I65" i="7"/>
  <c r="I68" i="3" s="1"/>
  <c r="H68" i="3" s="1"/>
  <c r="F66" i="7"/>
  <c r="B69" i="3" l="1"/>
  <c r="I66" i="7"/>
  <c r="I69" i="3" s="1"/>
  <c r="H69" i="3" s="1"/>
  <c r="C65" i="11"/>
  <c r="E64" i="11"/>
  <c r="D64" i="11"/>
  <c r="F64" i="11"/>
  <c r="F67" i="7"/>
  <c r="B70" i="3" l="1"/>
  <c r="C66" i="11"/>
  <c r="D65" i="11"/>
  <c r="F65" i="11"/>
  <c r="E65" i="11"/>
  <c r="I67" i="7"/>
  <c r="I70" i="3" s="1"/>
  <c r="H70" i="3" s="1"/>
  <c r="F68" i="7"/>
  <c r="B71" i="3" l="1"/>
  <c r="I68" i="7"/>
  <c r="I71" i="3" s="1"/>
  <c r="H71" i="3" s="1"/>
  <c r="C67" i="11"/>
  <c r="F66" i="11"/>
  <c r="D66" i="11"/>
  <c r="E66" i="11"/>
  <c r="F69" i="7"/>
  <c r="B72" i="3" l="1"/>
  <c r="C68" i="11"/>
  <c r="E67" i="11"/>
  <c r="D67" i="11"/>
  <c r="F67" i="11"/>
  <c r="I69" i="7"/>
  <c r="I72" i="3" s="1"/>
  <c r="H72" i="3" s="1"/>
  <c r="F70" i="7"/>
  <c r="B73" i="3" l="1"/>
  <c r="I70" i="7"/>
  <c r="I73" i="3" s="1"/>
  <c r="H73" i="3" s="1"/>
  <c r="C69" i="11"/>
  <c r="F68" i="11"/>
  <c r="E68" i="11"/>
  <c r="D68" i="11"/>
  <c r="F71" i="7"/>
  <c r="B74" i="3" l="1"/>
  <c r="C70" i="11"/>
  <c r="F69" i="11"/>
  <c r="E69" i="11"/>
  <c r="D69" i="11"/>
  <c r="I71" i="7"/>
  <c r="I74" i="3" s="1"/>
  <c r="H74" i="3" s="1"/>
  <c r="F72" i="7"/>
  <c r="B75" i="3" l="1"/>
  <c r="I72" i="7"/>
  <c r="I75" i="3" s="1"/>
  <c r="H75" i="3" s="1"/>
  <c r="C71" i="11"/>
  <c r="E70" i="11"/>
  <c r="F70" i="11"/>
  <c r="D70" i="11"/>
  <c r="F73" i="7"/>
  <c r="B76" i="3" l="1"/>
  <c r="C72" i="11"/>
  <c r="D71" i="11"/>
  <c r="F71" i="11"/>
  <c r="E71" i="11"/>
  <c r="I73" i="7"/>
  <c r="I76" i="3" s="1"/>
  <c r="H76" i="3" s="1"/>
  <c r="F74" i="7"/>
  <c r="B77" i="3" l="1"/>
  <c r="I74" i="7"/>
  <c r="I77" i="3" s="1"/>
  <c r="H77" i="3" s="1"/>
  <c r="C73" i="11"/>
  <c r="E72" i="11"/>
  <c r="F72" i="11"/>
  <c r="D72" i="11"/>
  <c r="F75" i="7"/>
  <c r="B78" i="3" l="1"/>
  <c r="C74" i="11"/>
  <c r="E73" i="11"/>
  <c r="D73" i="11"/>
  <c r="F73" i="11"/>
  <c r="I75" i="7"/>
  <c r="I78" i="3" s="1"/>
  <c r="H78" i="3" s="1"/>
  <c r="F76" i="7"/>
  <c r="B79" i="3" l="1"/>
  <c r="I76" i="7"/>
  <c r="I79" i="3" s="1"/>
  <c r="H79" i="3" s="1"/>
  <c r="C75" i="11"/>
  <c r="F74" i="11"/>
  <c r="D74" i="11"/>
  <c r="E74" i="11"/>
  <c r="F77" i="7"/>
  <c r="B80" i="3" l="1"/>
  <c r="C76" i="11"/>
  <c r="F75" i="11"/>
  <c r="E75" i="11"/>
  <c r="D75" i="11"/>
  <c r="I77" i="7"/>
  <c r="I80" i="3" s="1"/>
  <c r="H80" i="3" s="1"/>
  <c r="F78" i="7"/>
  <c r="B81" i="3" l="1"/>
  <c r="I78" i="7"/>
  <c r="I81" i="3" s="1"/>
  <c r="H81" i="3" s="1"/>
  <c r="C77" i="11"/>
  <c r="E76" i="11"/>
  <c r="D76" i="11"/>
  <c r="F76" i="11"/>
  <c r="F79" i="7"/>
  <c r="B82" i="3" l="1"/>
  <c r="C78" i="11"/>
  <c r="D77" i="11"/>
  <c r="F77" i="11"/>
  <c r="E77" i="11"/>
  <c r="I79" i="7"/>
  <c r="I82" i="3" s="1"/>
  <c r="H82" i="3" s="1"/>
  <c r="F80" i="7"/>
  <c r="B83" i="3" l="1"/>
  <c r="C79" i="11"/>
  <c r="E78" i="11"/>
  <c r="F78" i="11"/>
  <c r="D78" i="11"/>
  <c r="I80" i="7"/>
  <c r="I83" i="3" s="1"/>
  <c r="H83" i="3" s="1"/>
  <c r="F81" i="7"/>
  <c r="B84" i="3" l="1"/>
  <c r="C80" i="11"/>
  <c r="E79" i="11"/>
  <c r="D79" i="11"/>
  <c r="F79" i="11"/>
  <c r="I81" i="7"/>
  <c r="I84" i="3" s="1"/>
  <c r="H84" i="3" s="1"/>
  <c r="F82" i="7"/>
  <c r="B85" i="3" l="1"/>
  <c r="C81" i="11"/>
  <c r="F80" i="11"/>
  <c r="E80" i="11"/>
  <c r="D80" i="11"/>
  <c r="I82" i="7"/>
  <c r="I85" i="3" s="1"/>
  <c r="H85" i="3" s="1"/>
  <c r="F83" i="7"/>
  <c r="B86" i="3" l="1"/>
  <c r="I83" i="7"/>
  <c r="I86" i="3" s="1"/>
  <c r="H86" i="3" s="1"/>
  <c r="C82" i="11"/>
  <c r="F81" i="11"/>
  <c r="E81" i="11"/>
  <c r="D81" i="11"/>
  <c r="F84" i="7"/>
  <c r="B87" i="3" l="1"/>
  <c r="C83" i="11"/>
  <c r="E82" i="11"/>
  <c r="D82" i="11"/>
  <c r="F82" i="11"/>
  <c r="I84" i="7"/>
  <c r="I87" i="3" s="1"/>
  <c r="H87" i="3" s="1"/>
  <c r="F85" i="7"/>
  <c r="B88" i="3" l="1"/>
  <c r="I85" i="7"/>
  <c r="I88" i="3" s="1"/>
  <c r="H88" i="3" s="1"/>
  <c r="C84" i="11"/>
  <c r="D83" i="11"/>
  <c r="F83" i="11"/>
  <c r="E83" i="11"/>
  <c r="F86" i="7"/>
  <c r="B89" i="3" l="1"/>
  <c r="C85" i="11"/>
  <c r="E84" i="11"/>
  <c r="F84" i="11"/>
  <c r="D84" i="11"/>
  <c r="I86" i="7"/>
  <c r="I89" i="3" s="1"/>
  <c r="H89" i="3" s="1"/>
  <c r="F87" i="7"/>
  <c r="B90" i="3" l="1"/>
  <c r="I87" i="7"/>
  <c r="I90" i="3" s="1"/>
  <c r="H90" i="3" s="1"/>
  <c r="C86" i="11"/>
  <c r="E85" i="11"/>
  <c r="D85" i="11"/>
  <c r="F85" i="11"/>
  <c r="F88" i="7"/>
  <c r="B91" i="3" l="1"/>
  <c r="C87" i="11"/>
  <c r="F86" i="11"/>
  <c r="E86" i="11"/>
  <c r="D86" i="11"/>
  <c r="I88" i="7"/>
  <c r="I91" i="3" s="1"/>
  <c r="H91" i="3" s="1"/>
  <c r="F89" i="7"/>
  <c r="B92" i="3" l="1"/>
  <c r="C88" i="11"/>
  <c r="E87" i="11"/>
  <c r="F87" i="11"/>
  <c r="D87" i="11"/>
  <c r="I89" i="7"/>
  <c r="I92" i="3" s="1"/>
  <c r="H92" i="3" s="1"/>
  <c r="F90" i="7"/>
  <c r="B93" i="3" l="1"/>
  <c r="C89" i="11"/>
  <c r="E88" i="11"/>
  <c r="F88" i="11"/>
  <c r="D88" i="11"/>
  <c r="I90" i="7"/>
  <c r="I93" i="3" s="1"/>
  <c r="H93" i="3" s="1"/>
  <c r="F91" i="7"/>
  <c r="B94" i="3" l="1"/>
  <c r="I91" i="7"/>
  <c r="I94" i="3" s="1"/>
  <c r="H94" i="3" s="1"/>
  <c r="C90" i="11"/>
  <c r="D89" i="11"/>
  <c r="F89" i="11"/>
  <c r="E89" i="11"/>
  <c r="F92" i="7"/>
  <c r="B95" i="3" l="1"/>
  <c r="I92" i="7"/>
  <c r="I95" i="3" s="1"/>
  <c r="H95" i="3" s="1"/>
  <c r="E90" i="11"/>
  <c r="F90" i="11"/>
  <c r="D90" i="11"/>
  <c r="C91" i="11"/>
  <c r="F93" i="7"/>
  <c r="B96" i="3" l="1"/>
  <c r="I93" i="7"/>
  <c r="I96" i="3" s="1"/>
  <c r="H96" i="3" s="1"/>
  <c r="C92" i="11"/>
  <c r="E91" i="11"/>
  <c r="D91" i="11"/>
  <c r="F91" i="11"/>
  <c r="F94" i="7"/>
  <c r="B97" i="3" l="1"/>
  <c r="C93" i="11"/>
  <c r="F92" i="11"/>
  <c r="E92" i="11"/>
  <c r="D92" i="11"/>
  <c r="I94" i="7"/>
  <c r="I97" i="3" s="1"/>
  <c r="H97" i="3" s="1"/>
  <c r="F95" i="7"/>
  <c r="B98" i="3" l="1"/>
  <c r="I95" i="7"/>
  <c r="I98" i="3" s="1"/>
  <c r="H98" i="3" s="1"/>
  <c r="C94" i="11"/>
  <c r="F93" i="11"/>
  <c r="E93" i="11"/>
  <c r="D93" i="11"/>
  <c r="F96" i="7"/>
  <c r="B99" i="3" l="1"/>
  <c r="C95" i="11"/>
  <c r="E94" i="11"/>
  <c r="F94" i="11"/>
  <c r="D94" i="11"/>
  <c r="I96" i="7"/>
  <c r="I99" i="3" s="1"/>
  <c r="H99" i="3" s="1"/>
  <c r="F97" i="7"/>
  <c r="B100" i="3" l="1"/>
  <c r="I97" i="7"/>
  <c r="I100" i="3" s="1"/>
  <c r="H100" i="3" s="1"/>
  <c r="C96" i="11"/>
  <c r="D95" i="11"/>
  <c r="F95" i="11"/>
  <c r="E95" i="11"/>
  <c r="F98" i="7"/>
  <c r="B101" i="3" l="1"/>
  <c r="C97" i="11"/>
  <c r="E96" i="11"/>
  <c r="F96" i="11"/>
  <c r="D96" i="11"/>
  <c r="I98" i="7"/>
  <c r="I101" i="3" s="1"/>
  <c r="H101" i="3" s="1"/>
  <c r="F99" i="7"/>
  <c r="B102" i="3" l="1"/>
  <c r="I99" i="7"/>
  <c r="I102" i="3" s="1"/>
  <c r="H102" i="3" s="1"/>
  <c r="C98" i="11"/>
  <c r="E97" i="11"/>
  <c r="D97" i="11"/>
  <c r="F97" i="11"/>
  <c r="F100" i="7"/>
  <c r="B103" i="3" l="1"/>
  <c r="C99" i="11"/>
  <c r="F98" i="11"/>
  <c r="D98" i="11"/>
  <c r="E98" i="11"/>
  <c r="I100" i="7"/>
  <c r="I103" i="3" s="1"/>
  <c r="H103" i="3" s="1"/>
  <c r="F101" i="7"/>
  <c r="B104" i="3" l="1"/>
  <c r="I101" i="7"/>
  <c r="I104" i="3" s="1"/>
  <c r="H104" i="3" s="1"/>
  <c r="C100" i="11"/>
  <c r="E99" i="11"/>
  <c r="F99" i="11"/>
  <c r="D99" i="11"/>
  <c r="F102" i="7"/>
  <c r="B105" i="3" l="1"/>
  <c r="I102" i="7"/>
  <c r="I105" i="3" s="1"/>
  <c r="H105" i="3" s="1"/>
  <c r="C101" i="11"/>
  <c r="E100" i="11"/>
  <c r="D100" i="11"/>
  <c r="F100" i="11"/>
  <c r="F103" i="7"/>
  <c r="B106" i="3" l="1"/>
  <c r="I103" i="7"/>
  <c r="I106" i="3" s="1"/>
  <c r="H106" i="3" s="1"/>
  <c r="C102" i="11"/>
  <c r="D101" i="11"/>
  <c r="F101" i="11"/>
  <c r="E101" i="11"/>
  <c r="F104" i="7"/>
  <c r="B107" i="3" l="1"/>
  <c r="C103" i="11"/>
  <c r="E102" i="11"/>
  <c r="F102" i="11"/>
  <c r="D102" i="11"/>
  <c r="I104" i="7"/>
  <c r="I107" i="3" s="1"/>
  <c r="H107" i="3" s="1"/>
  <c r="F105" i="7"/>
  <c r="B108" i="3" l="1"/>
  <c r="I105" i="7"/>
  <c r="I108" i="3" s="1"/>
  <c r="H108" i="3" s="1"/>
  <c r="C104" i="11"/>
  <c r="E103" i="11"/>
  <c r="D103" i="11"/>
  <c r="F103" i="11"/>
  <c r="F106" i="7"/>
  <c r="B109" i="3" l="1"/>
  <c r="I106" i="7"/>
  <c r="I109" i="3" s="1"/>
  <c r="H109" i="3" s="1"/>
  <c r="C105" i="11"/>
  <c r="F104" i="11"/>
  <c r="E104" i="11"/>
  <c r="D104" i="11"/>
  <c r="F107" i="7"/>
  <c r="B110" i="3" l="1"/>
  <c r="I107" i="7"/>
  <c r="I110" i="3" s="1"/>
  <c r="H110" i="3" s="1"/>
  <c r="E105" i="11"/>
  <c r="F105" i="11"/>
  <c r="D105" i="11"/>
  <c r="F108" i="7"/>
  <c r="CP15" i="11" l="1"/>
  <c r="CS15" i="11" s="1"/>
  <c r="D96" i="3" s="1"/>
  <c r="CQ15" i="11"/>
  <c r="CT15" i="11" s="1"/>
  <c r="C94" i="3" s="1"/>
  <c r="B111" i="3"/>
  <c r="C106" i="3"/>
  <c r="C107" i="3"/>
  <c r="C108" i="3"/>
  <c r="CU15" i="11"/>
  <c r="H90" i="7"/>
  <c r="H97" i="7"/>
  <c r="H98" i="7"/>
  <c r="H101" i="7"/>
  <c r="H102" i="7"/>
  <c r="H105" i="7"/>
  <c r="H106" i="7"/>
  <c r="G90" i="7"/>
  <c r="G91" i="7"/>
  <c r="G92" i="7"/>
  <c r="G93" i="7"/>
  <c r="G94" i="7"/>
  <c r="G95" i="7"/>
  <c r="G96" i="7"/>
  <c r="G97" i="7"/>
  <c r="G98" i="7"/>
  <c r="G99" i="7"/>
  <c r="G100" i="7"/>
  <c r="G101" i="7"/>
  <c r="G102" i="7"/>
  <c r="G103" i="7"/>
  <c r="G104" i="7"/>
  <c r="G105" i="7"/>
  <c r="G106" i="7"/>
  <c r="G108" i="7"/>
  <c r="H108" i="7"/>
  <c r="I108" i="7"/>
  <c r="I111" i="3" s="1"/>
  <c r="H111" i="3" s="1"/>
  <c r="CP8" i="11"/>
  <c r="CQ8" i="11"/>
  <c r="CP9" i="11"/>
  <c r="CS9" i="11" s="1"/>
  <c r="CQ9" i="11"/>
  <c r="CT9" i="11" s="1"/>
  <c r="CQ10" i="11"/>
  <c r="CT10" i="11" s="1"/>
  <c r="CP10" i="11"/>
  <c r="CS10" i="11" s="1"/>
  <c r="CP11" i="11"/>
  <c r="CS11" i="11" s="1"/>
  <c r="CQ11" i="11"/>
  <c r="CT11" i="11" s="1"/>
  <c r="CP12" i="11"/>
  <c r="CS12" i="11" s="1"/>
  <c r="CQ12" i="11"/>
  <c r="CT12" i="11" s="1"/>
  <c r="CQ13" i="11"/>
  <c r="CT13" i="11" s="1"/>
  <c r="CP13" i="11"/>
  <c r="CS13" i="11" s="1"/>
  <c r="CP14" i="11"/>
  <c r="CS14" i="11" s="1"/>
  <c r="CQ14" i="11"/>
  <c r="CT14" i="11" s="1"/>
  <c r="G107" i="7"/>
  <c r="F109" i="7"/>
  <c r="C104" i="3" l="1"/>
  <c r="H94" i="7"/>
  <c r="C101" i="3"/>
  <c r="CV15" i="11"/>
  <c r="H93" i="7"/>
  <c r="C98" i="3"/>
  <c r="C109" i="3"/>
  <c r="C105" i="3"/>
  <c r="C95" i="3"/>
  <c r="C102" i="3"/>
  <c r="C100" i="3"/>
  <c r="C93" i="3"/>
  <c r="C103" i="3"/>
  <c r="C99" i="3"/>
  <c r="C97" i="3"/>
  <c r="C96" i="3"/>
  <c r="E96" i="3" s="1"/>
  <c r="C110" i="3"/>
  <c r="D107" i="3"/>
  <c r="E107" i="3" s="1"/>
  <c r="D103" i="3"/>
  <c r="D99" i="3"/>
  <c r="D95" i="3"/>
  <c r="E95" i="3" s="1"/>
  <c r="D106" i="3"/>
  <c r="E106" i="3" s="1"/>
  <c r="D102" i="3"/>
  <c r="D98" i="3"/>
  <c r="E98" i="3" s="1"/>
  <c r="D94" i="3"/>
  <c r="E94" i="3" s="1"/>
  <c r="H107" i="7"/>
  <c r="H104" i="7"/>
  <c r="H100" i="7"/>
  <c r="H96" i="7"/>
  <c r="H92" i="7"/>
  <c r="D109" i="3"/>
  <c r="E109" i="3" s="1"/>
  <c r="D110" i="3"/>
  <c r="D105" i="3"/>
  <c r="D101" i="3"/>
  <c r="E101" i="3" s="1"/>
  <c r="D97" i="3"/>
  <c r="D93" i="3"/>
  <c r="E93" i="3" s="1"/>
  <c r="H103" i="7"/>
  <c r="H99" i="7"/>
  <c r="H95" i="7"/>
  <c r="H91" i="7"/>
  <c r="D108" i="3"/>
  <c r="E108" i="3" s="1"/>
  <c r="D104" i="3"/>
  <c r="E104" i="3" s="1"/>
  <c r="D100" i="3"/>
  <c r="C63" i="3"/>
  <c r="C64" i="3"/>
  <c r="C65" i="3"/>
  <c r="C66" i="3"/>
  <c r="C67" i="3"/>
  <c r="C68" i="3"/>
  <c r="C69" i="3"/>
  <c r="C70" i="3"/>
  <c r="C71" i="3"/>
  <c r="C72" i="3"/>
  <c r="D63" i="3"/>
  <c r="D64" i="3"/>
  <c r="D65" i="3"/>
  <c r="D66" i="3"/>
  <c r="D67" i="3"/>
  <c r="D68" i="3"/>
  <c r="D69" i="3"/>
  <c r="D70" i="3"/>
  <c r="D71" i="3"/>
  <c r="D72" i="3"/>
  <c r="D53" i="3"/>
  <c r="D54" i="3"/>
  <c r="D55" i="3"/>
  <c r="D56" i="3"/>
  <c r="D57" i="3"/>
  <c r="D58" i="3"/>
  <c r="D59" i="3"/>
  <c r="D60" i="3"/>
  <c r="D61" i="3"/>
  <c r="D62" i="3"/>
  <c r="C53" i="3"/>
  <c r="C54" i="3"/>
  <c r="C55" i="3"/>
  <c r="C56" i="3"/>
  <c r="C57" i="3"/>
  <c r="C58" i="3"/>
  <c r="C59" i="3"/>
  <c r="C60" i="3"/>
  <c r="C61" i="3"/>
  <c r="C62" i="3"/>
  <c r="C83" i="3"/>
  <c r="C84" i="3"/>
  <c r="C85" i="3"/>
  <c r="C86" i="3"/>
  <c r="C87" i="3"/>
  <c r="C88" i="3"/>
  <c r="C89" i="3"/>
  <c r="C90" i="3"/>
  <c r="C91" i="3"/>
  <c r="C92" i="3"/>
  <c r="D43" i="3"/>
  <c r="D44" i="3"/>
  <c r="D45" i="3"/>
  <c r="D46" i="3"/>
  <c r="D47" i="3"/>
  <c r="D48" i="3"/>
  <c r="D49" i="3"/>
  <c r="D50" i="3"/>
  <c r="D51" i="3"/>
  <c r="D52" i="3"/>
  <c r="D111" i="3"/>
  <c r="C111" i="3"/>
  <c r="B112" i="3"/>
  <c r="D83" i="3"/>
  <c r="D84" i="3"/>
  <c r="D85" i="3"/>
  <c r="D86" i="3"/>
  <c r="D87" i="3"/>
  <c r="D88" i="3"/>
  <c r="D89" i="3"/>
  <c r="D90" i="3"/>
  <c r="D91" i="3"/>
  <c r="D92" i="3"/>
  <c r="C43" i="3"/>
  <c r="C44" i="3"/>
  <c r="C45" i="3"/>
  <c r="C46" i="3"/>
  <c r="C47" i="3"/>
  <c r="C48" i="3"/>
  <c r="C49" i="3"/>
  <c r="C50" i="3"/>
  <c r="C51" i="3"/>
  <c r="C52" i="3"/>
  <c r="D73" i="3"/>
  <c r="D74" i="3"/>
  <c r="D75" i="3"/>
  <c r="D76" i="3"/>
  <c r="D77" i="3"/>
  <c r="D78" i="3"/>
  <c r="D79" i="3"/>
  <c r="D80" i="3"/>
  <c r="D81" i="3"/>
  <c r="D82" i="3"/>
  <c r="C33" i="3"/>
  <c r="C34" i="3"/>
  <c r="C35" i="3"/>
  <c r="C36" i="3"/>
  <c r="C37" i="3"/>
  <c r="C38" i="3"/>
  <c r="C39" i="3"/>
  <c r="C40" i="3"/>
  <c r="C41" i="3"/>
  <c r="C42" i="3"/>
  <c r="C73" i="3"/>
  <c r="C74" i="3"/>
  <c r="C75" i="3"/>
  <c r="C76" i="3"/>
  <c r="C77" i="3"/>
  <c r="C78" i="3"/>
  <c r="C79" i="3"/>
  <c r="C80" i="3"/>
  <c r="C81" i="3"/>
  <c r="C82" i="3"/>
  <c r="D33" i="3"/>
  <c r="D34" i="3"/>
  <c r="D35" i="3"/>
  <c r="D36" i="3"/>
  <c r="D37" i="3"/>
  <c r="D38" i="3"/>
  <c r="D39" i="3"/>
  <c r="D40" i="3"/>
  <c r="D41" i="3"/>
  <c r="D42" i="3"/>
  <c r="G109" i="7"/>
  <c r="G110" i="7" s="1"/>
  <c r="H109" i="7"/>
  <c r="H110" i="7" s="1"/>
  <c r="I109" i="7"/>
  <c r="I110" i="7" s="1"/>
  <c r="I113" i="3" s="1"/>
  <c r="CV14" i="11"/>
  <c r="G80" i="7"/>
  <c r="G81" i="7"/>
  <c r="G82" i="7"/>
  <c r="G83" i="7"/>
  <c r="G84" i="7"/>
  <c r="G85" i="7"/>
  <c r="G86" i="7"/>
  <c r="G87" i="7"/>
  <c r="G88" i="7"/>
  <c r="G89" i="7"/>
  <c r="CV11" i="11"/>
  <c r="G50" i="7"/>
  <c r="G51" i="7"/>
  <c r="G52" i="7"/>
  <c r="G53" i="7"/>
  <c r="G54" i="7"/>
  <c r="G55" i="7"/>
  <c r="G56" i="7"/>
  <c r="G57" i="7"/>
  <c r="G58" i="7"/>
  <c r="G59" i="7"/>
  <c r="CT8" i="11"/>
  <c r="CQ16" i="11"/>
  <c r="CU11" i="11"/>
  <c r="H50" i="7"/>
  <c r="H51" i="7"/>
  <c r="H52" i="7"/>
  <c r="H53" i="7"/>
  <c r="H54" i="7"/>
  <c r="H55" i="7"/>
  <c r="H56" i="7"/>
  <c r="H57" i="7"/>
  <c r="H58" i="7"/>
  <c r="H59" i="7"/>
  <c r="CS8" i="11"/>
  <c r="CP16" i="11"/>
  <c r="CU13" i="11"/>
  <c r="H70" i="7"/>
  <c r="H71" i="7"/>
  <c r="H72" i="7"/>
  <c r="H73" i="7"/>
  <c r="H74" i="7"/>
  <c r="H75" i="7"/>
  <c r="H76" i="7"/>
  <c r="H77" i="7"/>
  <c r="H78" i="7"/>
  <c r="H79" i="7"/>
  <c r="CV10" i="11"/>
  <c r="G40" i="7"/>
  <c r="G41" i="7"/>
  <c r="G42" i="7"/>
  <c r="G43" i="7"/>
  <c r="G44" i="7"/>
  <c r="G45" i="7"/>
  <c r="G46" i="7"/>
  <c r="G47" i="7"/>
  <c r="G48" i="7"/>
  <c r="G49" i="7"/>
  <c r="CU14" i="11"/>
  <c r="H80" i="7"/>
  <c r="H81" i="7"/>
  <c r="H82" i="7"/>
  <c r="H83" i="7"/>
  <c r="H84" i="7"/>
  <c r="H85" i="7"/>
  <c r="H86" i="7"/>
  <c r="H87" i="7"/>
  <c r="H88" i="7"/>
  <c r="H89" i="7"/>
  <c r="CU10" i="11"/>
  <c r="H40" i="7"/>
  <c r="H41" i="7"/>
  <c r="H42" i="7"/>
  <c r="H43" i="7"/>
  <c r="H44" i="7"/>
  <c r="H45" i="7"/>
  <c r="H46" i="7"/>
  <c r="H47" i="7"/>
  <c r="H48" i="7"/>
  <c r="H49" i="7"/>
  <c r="CV12" i="11"/>
  <c r="G60" i="7"/>
  <c r="G61" i="7"/>
  <c r="G62" i="7"/>
  <c r="G63" i="7"/>
  <c r="G64" i="7"/>
  <c r="G65" i="7"/>
  <c r="G66" i="7"/>
  <c r="G67" i="7"/>
  <c r="G68" i="7"/>
  <c r="G69" i="7"/>
  <c r="CV13" i="11"/>
  <c r="G70" i="7"/>
  <c r="G71" i="7"/>
  <c r="G72" i="7"/>
  <c r="G73" i="7"/>
  <c r="G74" i="7"/>
  <c r="G75" i="7"/>
  <c r="G76" i="7"/>
  <c r="G77" i="7"/>
  <c r="G78" i="7"/>
  <c r="G79" i="7"/>
  <c r="CV9" i="11"/>
  <c r="G30" i="7"/>
  <c r="G31" i="7"/>
  <c r="G32" i="7"/>
  <c r="G33" i="7"/>
  <c r="G34" i="7"/>
  <c r="G35" i="7"/>
  <c r="G36" i="7"/>
  <c r="G37" i="7"/>
  <c r="G38" i="7"/>
  <c r="G39" i="7"/>
  <c r="CU12" i="11"/>
  <c r="H60" i="7"/>
  <c r="H61" i="7"/>
  <c r="H62" i="7"/>
  <c r="H63" i="7"/>
  <c r="H64" i="7"/>
  <c r="H65" i="7"/>
  <c r="H66" i="7"/>
  <c r="H67" i="7"/>
  <c r="H68" i="7"/>
  <c r="H69" i="7"/>
  <c r="CU9" i="11"/>
  <c r="H30" i="7"/>
  <c r="H31" i="7"/>
  <c r="H32" i="7"/>
  <c r="H33" i="7"/>
  <c r="H34" i="7"/>
  <c r="H35" i="7"/>
  <c r="H36" i="7"/>
  <c r="H37" i="7"/>
  <c r="H38" i="7"/>
  <c r="H39" i="7"/>
  <c r="C98" i="7"/>
  <c r="C100" i="7"/>
  <c r="C99" i="7"/>
  <c r="C106" i="7"/>
  <c r="C102" i="7"/>
  <c r="C95" i="7"/>
  <c r="C97" i="7"/>
  <c r="C96" i="7"/>
  <c r="C108" i="7"/>
  <c r="C104" i="7"/>
  <c r="C101" i="7"/>
  <c r="C92" i="7"/>
  <c r="C94" i="7"/>
  <c r="C93" i="7"/>
  <c r="C91" i="7"/>
  <c r="C105" i="7"/>
  <c r="C107" i="7"/>
  <c r="C109" i="7"/>
  <c r="C110" i="7" s="1"/>
  <c r="C90" i="7"/>
  <c r="C103" i="7"/>
  <c r="D98" i="7"/>
  <c r="D100" i="7"/>
  <c r="D102" i="7"/>
  <c r="D108" i="7"/>
  <c r="D95" i="7"/>
  <c r="D97" i="7"/>
  <c r="D99" i="7"/>
  <c r="D106" i="7"/>
  <c r="D101" i="7"/>
  <c r="D92" i="7"/>
  <c r="D94" i="7"/>
  <c r="D96" i="7"/>
  <c r="D104" i="7"/>
  <c r="D105" i="7"/>
  <c r="D107" i="7"/>
  <c r="D109" i="7"/>
  <c r="D110" i="7" s="1"/>
  <c r="D91" i="7"/>
  <c r="D93" i="7"/>
  <c r="D90" i="7"/>
  <c r="D103" i="7"/>
  <c r="E99" i="3" l="1"/>
  <c r="E97" i="3"/>
  <c r="E105" i="3"/>
  <c r="E100" i="3"/>
  <c r="E103" i="3"/>
  <c r="E102" i="3"/>
  <c r="E110" i="3"/>
  <c r="E52" i="3"/>
  <c r="E48" i="3"/>
  <c r="E44" i="3"/>
  <c r="E61" i="3"/>
  <c r="E78" i="3"/>
  <c r="E60" i="3"/>
  <c r="E49" i="3"/>
  <c r="E45" i="3"/>
  <c r="E79" i="3"/>
  <c r="E62" i="3"/>
  <c r="E54" i="3"/>
  <c r="E50" i="3"/>
  <c r="E46" i="3"/>
  <c r="E111" i="3"/>
  <c r="E59" i="3"/>
  <c r="E55" i="3"/>
  <c r="E81" i="3"/>
  <c r="E73" i="3"/>
  <c r="E51" i="3"/>
  <c r="E47" i="3"/>
  <c r="E43" i="3"/>
  <c r="E80" i="3"/>
  <c r="E71" i="3"/>
  <c r="E53" i="3"/>
  <c r="E72" i="3"/>
  <c r="E63" i="3"/>
  <c r="E41" i="3"/>
  <c r="E33" i="3"/>
  <c r="E70" i="3"/>
  <c r="E40" i="3"/>
  <c r="E35" i="3"/>
  <c r="E64" i="3"/>
  <c r="E42" i="3"/>
  <c r="E34" i="3"/>
  <c r="D13" i="3"/>
  <c r="D14" i="3"/>
  <c r="D16" i="3"/>
  <c r="D15" i="3"/>
  <c r="D17" i="3"/>
  <c r="D18" i="3"/>
  <c r="D19" i="3"/>
  <c r="D20" i="3"/>
  <c r="D21" i="3"/>
  <c r="D22" i="3"/>
  <c r="D23" i="3"/>
  <c r="D24" i="3"/>
  <c r="D25" i="3"/>
  <c r="D26" i="3"/>
  <c r="D27" i="3"/>
  <c r="D28" i="3"/>
  <c r="D29" i="3"/>
  <c r="D30" i="3"/>
  <c r="D31" i="3"/>
  <c r="D32" i="3"/>
  <c r="E75" i="3"/>
  <c r="E39" i="3"/>
  <c r="E87" i="3"/>
  <c r="E68" i="3"/>
  <c r="E77" i="3"/>
  <c r="E69" i="3"/>
  <c r="E82" i="3"/>
  <c r="E74" i="3"/>
  <c r="E38" i="3"/>
  <c r="E86" i="3"/>
  <c r="E58" i="3"/>
  <c r="E67" i="3"/>
  <c r="C13" i="3"/>
  <c r="E13" i="3" s="1"/>
  <c r="C14" i="3"/>
  <c r="E14" i="3" s="1"/>
  <c r="C16" i="3"/>
  <c r="E16" i="3" s="1"/>
  <c r="C15" i="3"/>
  <c r="C17" i="3"/>
  <c r="E17" i="3" s="1"/>
  <c r="C18" i="3"/>
  <c r="E18" i="3" s="1"/>
  <c r="C19" i="3"/>
  <c r="C20" i="3"/>
  <c r="E20" i="3" s="1"/>
  <c r="C21" i="3"/>
  <c r="E21" i="3" s="1"/>
  <c r="C22" i="3"/>
  <c r="C23" i="3"/>
  <c r="E23" i="3" s="1"/>
  <c r="C24" i="3"/>
  <c r="E24" i="3" s="1"/>
  <c r="C25" i="3"/>
  <c r="E25" i="3" s="1"/>
  <c r="C26" i="3"/>
  <c r="E26" i="3" s="1"/>
  <c r="C27" i="3"/>
  <c r="E27" i="3" s="1"/>
  <c r="C28" i="3"/>
  <c r="C29" i="3"/>
  <c r="E29" i="3" s="1"/>
  <c r="C30" i="3"/>
  <c r="E30" i="3" s="1"/>
  <c r="C31" i="3"/>
  <c r="E31" i="3" s="1"/>
  <c r="C32" i="3"/>
  <c r="E32" i="3" s="1"/>
  <c r="E88" i="3"/>
  <c r="I112" i="3"/>
  <c r="H112" i="3" s="1"/>
  <c r="H113" i="3" s="1"/>
  <c r="E37" i="3"/>
  <c r="E85" i="3"/>
  <c r="E57" i="3"/>
  <c r="E66" i="3"/>
  <c r="E89" i="3"/>
  <c r="E76" i="3"/>
  <c r="E36" i="3"/>
  <c r="E92" i="3"/>
  <c r="E84" i="3"/>
  <c r="E56" i="3"/>
  <c r="E65" i="3"/>
  <c r="E91" i="3"/>
  <c r="E83" i="3"/>
  <c r="D112" i="3"/>
  <c r="D113" i="3" s="1"/>
  <c r="C112" i="3"/>
  <c r="C113" i="3" s="1"/>
  <c r="E90" i="3"/>
  <c r="D79" i="7"/>
  <c r="D72" i="7"/>
  <c r="D78" i="7"/>
  <c r="D76" i="7"/>
  <c r="D75" i="7"/>
  <c r="D73" i="7"/>
  <c r="D74" i="7"/>
  <c r="D71" i="7"/>
  <c r="D77" i="7"/>
  <c r="D70" i="7"/>
  <c r="D61" i="7"/>
  <c r="D68" i="7"/>
  <c r="D69" i="7"/>
  <c r="D65" i="7"/>
  <c r="D66" i="7"/>
  <c r="D62" i="7"/>
  <c r="D63" i="7"/>
  <c r="D67" i="7"/>
  <c r="D60" i="7"/>
  <c r="D64" i="7"/>
  <c r="C44" i="7"/>
  <c r="C48" i="7"/>
  <c r="C41" i="7"/>
  <c r="C45" i="7"/>
  <c r="C43" i="7"/>
  <c r="C40" i="7"/>
  <c r="C49" i="7"/>
  <c r="C42" i="7"/>
  <c r="C47" i="7"/>
  <c r="C46" i="7"/>
  <c r="D50" i="7"/>
  <c r="D51" i="7"/>
  <c r="D56" i="7"/>
  <c r="D54" i="7"/>
  <c r="D58" i="7"/>
  <c r="D52" i="7"/>
  <c r="D55" i="7"/>
  <c r="D59" i="7"/>
  <c r="D57" i="7"/>
  <c r="D53" i="7"/>
  <c r="C80" i="7"/>
  <c r="C81" i="7"/>
  <c r="C86" i="7"/>
  <c r="C84" i="7"/>
  <c r="C88" i="7"/>
  <c r="C83" i="7"/>
  <c r="C85" i="7"/>
  <c r="C89" i="7"/>
  <c r="C82" i="7"/>
  <c r="C87" i="7"/>
  <c r="C35" i="7"/>
  <c r="C30" i="7"/>
  <c r="C32" i="7"/>
  <c r="C39" i="7"/>
  <c r="C37" i="7"/>
  <c r="C36" i="7"/>
  <c r="C31" i="7"/>
  <c r="C38" i="7"/>
  <c r="C34" i="7"/>
  <c r="C33" i="7"/>
  <c r="D31" i="7"/>
  <c r="D38" i="7"/>
  <c r="D39" i="7"/>
  <c r="D30" i="7"/>
  <c r="D35" i="7"/>
  <c r="D36" i="7"/>
  <c r="D32" i="7"/>
  <c r="D37" i="7"/>
  <c r="D34" i="7"/>
  <c r="D33" i="7"/>
  <c r="D86" i="7"/>
  <c r="D87" i="7"/>
  <c r="D85" i="7"/>
  <c r="D82" i="7"/>
  <c r="D83" i="7"/>
  <c r="D84" i="7"/>
  <c r="D88" i="7"/>
  <c r="D80" i="7"/>
  <c r="D81" i="7"/>
  <c r="D89" i="7"/>
  <c r="H10" i="7"/>
  <c r="H11" i="7"/>
  <c r="H12" i="7"/>
  <c r="CU8" i="11"/>
  <c r="H13" i="7"/>
  <c r="H14" i="7"/>
  <c r="H15" i="7"/>
  <c r="H16" i="7"/>
  <c r="H17" i="7"/>
  <c r="H18" i="7"/>
  <c r="H19" i="7"/>
  <c r="H20" i="7"/>
  <c r="H21" i="7"/>
  <c r="H22" i="7"/>
  <c r="H23" i="7"/>
  <c r="H24" i="7"/>
  <c r="H25" i="7"/>
  <c r="H26" i="7"/>
  <c r="H27" i="7"/>
  <c r="H28" i="7"/>
  <c r="H29" i="7"/>
  <c r="C55" i="7"/>
  <c r="C50" i="7"/>
  <c r="C59" i="7"/>
  <c r="C52" i="7"/>
  <c r="C56" i="7"/>
  <c r="C51" i="7"/>
  <c r="C58" i="7"/>
  <c r="C53" i="7"/>
  <c r="C57" i="7"/>
  <c r="C54" i="7"/>
  <c r="D44" i="7"/>
  <c r="D48" i="7"/>
  <c r="D43" i="7"/>
  <c r="D40" i="7"/>
  <c r="D41" i="7"/>
  <c r="D45" i="7"/>
  <c r="D47" i="7"/>
  <c r="D49" i="7"/>
  <c r="D42" i="7"/>
  <c r="D46" i="7"/>
  <c r="G10" i="7"/>
  <c r="G11" i="7"/>
  <c r="G12" i="7"/>
  <c r="G13" i="7"/>
  <c r="CV8" i="11"/>
  <c r="G14" i="7"/>
  <c r="G15" i="7"/>
  <c r="G16" i="7"/>
  <c r="G17" i="7"/>
  <c r="G18" i="7"/>
  <c r="G19" i="7"/>
  <c r="G20" i="7"/>
  <c r="G21" i="7"/>
  <c r="G22" i="7"/>
  <c r="G23" i="7"/>
  <c r="G24" i="7"/>
  <c r="G25" i="7"/>
  <c r="G26" i="7"/>
  <c r="G27" i="7"/>
  <c r="G28" i="7"/>
  <c r="G29" i="7"/>
  <c r="C73" i="7"/>
  <c r="C76" i="7"/>
  <c r="C77" i="7"/>
  <c r="C70" i="7"/>
  <c r="C72" i="7"/>
  <c r="C74" i="7"/>
  <c r="C78" i="7"/>
  <c r="C71" i="7"/>
  <c r="C75" i="7"/>
  <c r="C79" i="7"/>
  <c r="C67" i="7"/>
  <c r="C66" i="7"/>
  <c r="C64" i="7"/>
  <c r="C63" i="7"/>
  <c r="C61" i="7"/>
  <c r="C65" i="7"/>
  <c r="C62" i="7"/>
  <c r="C68" i="7"/>
  <c r="C69" i="7"/>
  <c r="C60" i="7"/>
  <c r="E19" i="3" l="1"/>
  <c r="E28" i="3"/>
  <c r="E22" i="3"/>
  <c r="E15" i="3"/>
  <c r="E112" i="3"/>
  <c r="E113" i="3" s="1"/>
  <c r="C17" i="7"/>
  <c r="C23" i="7"/>
  <c r="C28" i="7"/>
  <c r="C15" i="7"/>
  <c r="C14" i="7"/>
  <c r="C16" i="7"/>
  <c r="C12" i="7"/>
  <c r="C27" i="7"/>
  <c r="C13" i="7"/>
  <c r="C26" i="7"/>
  <c r="C21" i="7"/>
  <c r="C10" i="7"/>
  <c r="C20" i="7"/>
  <c r="C11" i="7"/>
  <c r="C25" i="7"/>
  <c r="C22" i="7"/>
  <c r="C19" i="7"/>
  <c r="C29" i="7"/>
  <c r="C18" i="7"/>
  <c r="C24" i="7"/>
  <c r="D28" i="7"/>
  <c r="D18" i="7"/>
  <c r="D20" i="7"/>
  <c r="D19" i="7"/>
  <c r="D29" i="7"/>
  <c r="D11" i="7"/>
  <c r="D24" i="7"/>
  <c r="D15" i="7"/>
  <c r="D17" i="7"/>
  <c r="D26" i="7"/>
  <c r="D14" i="7"/>
  <c r="D10" i="7"/>
  <c r="D21" i="7"/>
  <c r="D25" i="7"/>
  <c r="D27" i="7"/>
  <c r="D13" i="7"/>
  <c r="D12" i="7"/>
  <c r="D16" i="7"/>
  <c r="D22" i="7"/>
  <c r="D23"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AA49C74-A767-446B-9CB1-9FB4C6C45319}" keepAlive="1" name="Query - Document" description="Connection to the 'Document' query in the workbook." type="5" refreshedVersion="6" background="1" saveData="1">
    <dbPr connection="Provider=Microsoft.Mashup.OleDb.1;Data Source=$Workbook$;Location=Document;Extended Properties=&quot;&quot;" command="SELECT * FROM [Document]"/>
  </connection>
</connections>
</file>

<file path=xl/sharedStrings.xml><?xml version="1.0" encoding="utf-8"?>
<sst xmlns="http://schemas.openxmlformats.org/spreadsheetml/2006/main" count="1335" uniqueCount="1328">
  <si>
    <t>Canada</t>
  </si>
  <si>
    <t>https://ourworldindata.org/covid-deaths</t>
  </si>
  <si>
    <t>Infections</t>
  </si>
  <si>
    <t>Décès</t>
  </si>
  <si>
    <t>https://www.worldometers.info/coronavirus/coronavirus-age-sex-demographics/</t>
  </si>
  <si>
    <t>Données d’entrée</t>
  </si>
  <si>
    <t>https://www.businessinsider.com/coronavirus-death-age-older-people-higher-risk-2020-2</t>
  </si>
  <si>
    <t>https://epidemic-stats.com/coronavirus/</t>
  </si>
  <si>
    <t>Âge</t>
  </si>
  <si>
    <t>Population</t>
  </si>
  <si>
    <r>
      <rPr>
        <b/>
        <i/>
        <u/>
        <sz val="13"/>
        <color theme="1"/>
        <rFont val="Calibri"/>
        <family val="2"/>
        <scheme val="minor"/>
      </rPr>
      <t>Population du pays</t>
    </r>
  </si>
  <si>
    <r>
      <rPr>
        <sz val="13"/>
        <color rgb="FF7030A0"/>
        <rFont val="Calibri"/>
        <family val="2"/>
        <scheme val="minor"/>
      </rPr>
      <t>La responsabilité de l’auteur n’est aucunement engagée en cas de mauvaises prédictions.</t>
    </r>
  </si>
  <si>
    <t>https://www.soa.org/globalassets/assets/files/resources/research-report/2020/connecting-emerging-covid-19.pdf</t>
  </si>
  <si>
    <t>Ajustement assurés/population chez les femmes</t>
  </si>
  <si>
    <t>Ajustement assurés/population chez les hommes</t>
  </si>
  <si>
    <r>
      <rPr>
        <b/>
        <i/>
        <u/>
        <sz val="13"/>
        <color theme="1"/>
        <rFont val="Calibri"/>
        <family val="2"/>
        <scheme val="minor"/>
      </rPr>
      <t>Liens aux informations</t>
    </r>
  </si>
  <si>
    <r>
      <rPr>
        <sz val="11"/>
        <color theme="1"/>
        <rFont val="Calibri"/>
        <family val="2"/>
        <scheme val="minor"/>
      </rPr>
      <t>Ce lien fournit des statistiques sur le coronavirus.</t>
    </r>
  </si>
  <si>
    <t>Homme</t>
  </si>
  <si>
    <t>Femme</t>
  </si>
  <si>
    <r>
      <rPr>
        <b/>
        <i/>
        <u/>
        <sz val="13"/>
        <color theme="1"/>
        <rFont val="Calibri"/>
        <family val="2"/>
        <scheme val="minor"/>
      </rPr>
      <t>Utilisation de l’outil d’estimation de la mortalité COVID-19</t>
    </r>
  </si>
  <si>
    <r>
      <rPr>
        <sz val="13"/>
        <color rgb="FF7030A0"/>
        <rFont val="Calibri"/>
        <family val="2"/>
        <scheme val="minor"/>
      </rPr>
      <t>Tous les modèles sont faux. La qualité d’un modèle est toujours à la mesure de ses hypothèses.</t>
    </r>
  </si>
  <si>
    <r>
      <rPr>
        <sz val="13"/>
        <color rgb="FF7030A0"/>
        <rFont val="Calibri"/>
        <family val="2"/>
        <scheme val="minor"/>
      </rPr>
      <t>Ce modèle ne peut être modifié sous quelque forme que ce soit sans la permission de l’auteur. Les coordonnées de celui-ci se trouvent ci-dessous.</t>
    </r>
  </si>
  <si>
    <t xml:space="preserve">Auteur : </t>
  </si>
  <si>
    <t xml:space="preserve">Courriel : </t>
  </si>
  <si>
    <t>terrynarine@actuwit.com</t>
  </si>
  <si>
    <t>Terence Narine, FSA, FICA</t>
  </si>
  <si>
    <r>
      <rPr>
        <sz val="11"/>
        <color theme="1"/>
        <rFont val="Calibri"/>
        <family val="2"/>
        <scheme val="minor"/>
      </rPr>
      <t>Population canadienne</t>
    </r>
  </si>
  <si>
    <t>Total</t>
  </si>
  <si>
    <t>100+</t>
  </si>
  <si>
    <r>
      <rPr>
        <sz val="11"/>
        <color theme="1"/>
        <rFont val="Calibri"/>
        <family val="2"/>
        <scheme val="minor"/>
      </rPr>
      <t xml:space="preserve">Données extraites du Recensement de 2016 de Statistique Canada* </t>
    </r>
  </si>
  <si>
    <r>
      <rPr>
        <b/>
        <i/>
        <u/>
        <sz val="11"/>
        <color theme="1"/>
        <rFont val="Calibri"/>
        <family val="2"/>
        <scheme val="minor"/>
      </rPr>
      <t>Tableau de saisie</t>
    </r>
  </si>
  <si>
    <r>
      <rPr>
        <b/>
        <i/>
        <u/>
        <sz val="13"/>
        <color theme="1"/>
        <rFont val="Calibri"/>
        <family val="2"/>
        <scheme val="minor"/>
      </rPr>
      <t>Surmortalité pour 100 000 personnes, selon le sexe et l’âge</t>
    </r>
  </si>
  <si>
    <r>
      <rPr>
        <b/>
        <i/>
        <u/>
        <sz val="11"/>
        <color theme="1"/>
        <rFont val="Calibri"/>
        <family val="2"/>
        <scheme val="minor"/>
      </rPr>
      <t>Sommaire</t>
    </r>
  </si>
  <si>
    <r>
      <rPr>
        <sz val="11"/>
        <color theme="1"/>
        <rFont val="Calibri"/>
        <family val="2"/>
        <scheme val="minor"/>
      </rPr>
      <t>Cet outil a pour but de prendre en compte la surmortalité ultime découlant de la COVID-19.</t>
    </r>
  </si>
  <si>
    <r>
      <rPr>
        <sz val="11"/>
        <color theme="1"/>
        <rFont val="Calibri"/>
        <family val="2"/>
        <scheme val="minor"/>
      </rPr>
      <t>Ce qu’il faut retenir, c’est que la notion de surmortalité diffère de</t>
    </r>
  </si>
  <si>
    <r>
      <rPr>
        <sz val="11"/>
        <color theme="1"/>
        <rFont val="Calibri"/>
        <family val="2"/>
        <scheme val="minor"/>
      </rPr>
      <t>celle de taux de mortalité. Le taux de mortalité désigne le taux de décès sur une période donnée,</t>
    </r>
  </si>
  <si>
    <r>
      <rPr>
        <sz val="11"/>
        <color theme="1"/>
        <rFont val="Calibri"/>
        <family val="2"/>
        <scheme val="minor"/>
      </rPr>
      <t>sur la durée de la pandémie. La prudence est de mise au moment de convertir cette</t>
    </r>
  </si>
  <si>
    <r>
      <rPr>
        <sz val="11"/>
        <color theme="1"/>
        <rFont val="Calibri"/>
        <family val="2"/>
        <scheme val="minor"/>
      </rPr>
      <t>plusieurs mises en garde.</t>
    </r>
  </si>
  <si>
    <r>
      <rPr>
        <sz val="11"/>
        <color theme="1"/>
        <rFont val="Calibri"/>
        <family val="2"/>
        <scheme val="minor"/>
      </rPr>
      <t>d’autres ressources.</t>
    </r>
  </si>
  <si>
    <t>Terre-Neuve</t>
  </si>
  <si>
    <t>Île‑du‑Prince‑Édouard</t>
  </si>
  <si>
    <t>Nouveau-Brunswick</t>
  </si>
  <si>
    <t>Nouvelle‑Écosse</t>
  </si>
  <si>
    <t>Ontario</t>
  </si>
  <si>
    <t>Manitoba</t>
  </si>
  <si>
    <t>Saskatchewan</t>
  </si>
  <si>
    <t>Alberta</t>
  </si>
  <si>
    <t>Colombie-Britannique</t>
  </si>
  <si>
    <t>Yukon</t>
  </si>
  <si>
    <r>
      <rPr>
        <sz val="11"/>
        <color theme="1"/>
        <rFont val="Calibri"/>
        <family val="2"/>
        <scheme val="minor"/>
      </rPr>
      <t>ainsi que les données de sortie.</t>
    </r>
  </si>
  <si>
    <r>
      <rPr>
        <sz val="12"/>
        <color rgb="FF00B050"/>
        <rFont val="Calibri"/>
        <family val="2"/>
        <scheme val="minor"/>
      </rPr>
      <t>On ne peut présumer que toutes les provinces collectent des données sur les infections et les décès suivant la même méthode.</t>
    </r>
  </si>
  <si>
    <t>Nunavut</t>
  </si>
  <si>
    <t>Province</t>
  </si>
  <si>
    <r>
      <rPr>
        <b/>
        <sz val="11"/>
        <color theme="1"/>
        <rFont val="Calibri"/>
        <family val="2"/>
        <scheme val="minor"/>
      </rPr>
      <t xml:space="preserve">Selon le recensement américain  </t>
    </r>
  </si>
  <si>
    <t>(000)</t>
  </si>
  <si>
    <r>
      <rPr>
        <b/>
        <sz val="11"/>
        <color theme="1"/>
        <rFont val="Calibri"/>
        <family val="2"/>
        <scheme val="minor"/>
      </rPr>
      <t>Population américaine</t>
    </r>
  </si>
  <si>
    <t>Les deux sexes</t>
  </si>
  <si>
    <t>Nombre</t>
  </si>
  <si>
    <t>Pourcentage</t>
  </si>
  <si>
    <r>
      <rPr>
        <sz val="11"/>
        <color theme="1"/>
        <rFont val="Calibri"/>
        <family val="2"/>
        <scheme val="minor"/>
      </rPr>
      <t xml:space="preserve">        </t>
    </r>
  </si>
  <si>
    <r>
      <rPr>
        <sz val="11"/>
        <color theme="1"/>
        <rFont val="Calibri"/>
        <family val="2"/>
        <scheme val="minor"/>
      </rPr>
      <t>Âge médian</t>
    </r>
  </si>
  <si>
    <r>
      <rPr>
        <sz val="11"/>
        <color theme="1"/>
        <rFont val="Calibri"/>
        <family val="2"/>
        <scheme val="minor"/>
      </rPr>
      <t xml:space="preserve">(X)      </t>
    </r>
  </si>
  <si>
    <r>
      <rPr>
        <sz val="11"/>
        <color theme="1"/>
        <rFont val="Calibri"/>
        <family val="2"/>
        <scheme val="minor"/>
      </rPr>
      <t>Notes :</t>
    </r>
  </si>
  <si>
    <r>
      <rPr>
        <sz val="11"/>
        <color theme="1"/>
        <rFont val="Calibri"/>
        <family val="2"/>
        <scheme val="minor"/>
      </rPr>
      <t xml:space="preserve">   Moins de 5 ans</t>
    </r>
  </si>
  <si>
    <r>
      <rPr>
        <sz val="11"/>
        <color theme="1"/>
        <rFont val="Calibri"/>
        <family val="2"/>
        <scheme val="minor"/>
      </rPr>
      <t xml:space="preserve">   5 à 9 ans</t>
    </r>
  </si>
  <si>
    <r>
      <rPr>
        <sz val="11"/>
        <color theme="1"/>
        <rFont val="Calibri"/>
        <family val="2"/>
        <scheme val="minor"/>
      </rPr>
      <t xml:space="preserve">   10 à 14 ans</t>
    </r>
  </si>
  <si>
    <r>
      <rPr>
        <sz val="11"/>
        <color theme="1"/>
        <rFont val="Calibri"/>
        <family val="2"/>
        <scheme val="minor"/>
      </rPr>
      <t xml:space="preserve">   15 à 19 ans</t>
    </r>
  </si>
  <si>
    <r>
      <rPr>
        <sz val="11"/>
        <color theme="1"/>
        <rFont val="Calibri"/>
        <family val="2"/>
        <scheme val="minor"/>
      </rPr>
      <t xml:space="preserve">   20 à 24 ans</t>
    </r>
  </si>
  <si>
    <r>
      <rPr>
        <sz val="11"/>
        <color theme="1"/>
        <rFont val="Calibri"/>
        <family val="2"/>
        <scheme val="minor"/>
      </rPr>
      <t xml:space="preserve">   25 à 29 ans</t>
    </r>
  </si>
  <si>
    <r>
      <rPr>
        <sz val="11"/>
        <color theme="1"/>
        <rFont val="Calibri"/>
        <family val="2"/>
        <scheme val="minor"/>
      </rPr>
      <t xml:space="preserve">   30 à 34 ans</t>
    </r>
  </si>
  <si>
    <r>
      <rPr>
        <sz val="11"/>
        <color theme="1"/>
        <rFont val="Calibri"/>
        <family val="2"/>
        <scheme val="minor"/>
      </rPr>
      <t xml:space="preserve">   35 à 39 ans</t>
    </r>
  </si>
  <si>
    <r>
      <rPr>
        <sz val="11"/>
        <color theme="1"/>
        <rFont val="Calibri"/>
        <family val="2"/>
        <scheme val="minor"/>
      </rPr>
      <t xml:space="preserve">   40 à 44 ans</t>
    </r>
  </si>
  <si>
    <r>
      <rPr>
        <sz val="11"/>
        <color theme="1"/>
        <rFont val="Calibri"/>
        <family val="2"/>
        <scheme val="minor"/>
      </rPr>
      <t xml:space="preserve">   45 à 49 ans</t>
    </r>
  </si>
  <si>
    <r>
      <rPr>
        <sz val="11"/>
        <color theme="1"/>
        <rFont val="Calibri"/>
        <family val="2"/>
        <scheme val="minor"/>
      </rPr>
      <t xml:space="preserve">   50 à 54 ans</t>
    </r>
  </si>
  <si>
    <r>
      <rPr>
        <sz val="11"/>
        <color theme="1"/>
        <rFont val="Calibri"/>
        <family val="2"/>
        <scheme val="minor"/>
      </rPr>
      <t xml:space="preserve">   55 à 59 ans</t>
    </r>
  </si>
  <si>
    <r>
      <rPr>
        <sz val="11"/>
        <color theme="1"/>
        <rFont val="Calibri"/>
        <family val="2"/>
        <scheme val="minor"/>
      </rPr>
      <t xml:space="preserve">   60 à 64 ans</t>
    </r>
  </si>
  <si>
    <r>
      <rPr>
        <sz val="11"/>
        <color theme="1"/>
        <rFont val="Calibri"/>
        <family val="2"/>
        <scheme val="minor"/>
      </rPr>
      <t xml:space="preserve">   65 à 69 ans</t>
    </r>
  </si>
  <si>
    <r>
      <rPr>
        <sz val="11"/>
        <color theme="1"/>
        <rFont val="Calibri"/>
        <family val="2"/>
        <scheme val="minor"/>
      </rPr>
      <t xml:space="preserve">   70 à 74 ans</t>
    </r>
  </si>
  <si>
    <r>
      <rPr>
        <sz val="11"/>
        <color theme="1"/>
        <rFont val="Calibri"/>
        <family val="2"/>
        <scheme val="minor"/>
      </rPr>
      <t xml:space="preserve">   75 à 79 ans</t>
    </r>
  </si>
  <si>
    <r>
      <rPr>
        <sz val="11"/>
        <color theme="1"/>
        <rFont val="Calibri"/>
        <family val="2"/>
        <scheme val="minor"/>
      </rPr>
      <t xml:space="preserve">   80 à 84 ans</t>
    </r>
  </si>
  <si>
    <r>
      <rPr>
        <sz val="11"/>
        <color theme="1"/>
        <rFont val="Calibri"/>
        <family val="2"/>
        <scheme val="minor"/>
      </rPr>
      <t xml:space="preserve">   85 ans ou plus</t>
    </r>
  </si>
  <si>
    <r>
      <rPr>
        <sz val="11"/>
        <color theme="1"/>
        <rFont val="Calibri"/>
        <family val="2"/>
        <scheme val="minor"/>
      </rPr>
      <t xml:space="preserve">   15 à 17 ans</t>
    </r>
  </si>
  <si>
    <r>
      <rPr>
        <sz val="11"/>
        <color theme="1"/>
        <rFont val="Calibri"/>
        <family val="2"/>
        <scheme val="minor"/>
      </rPr>
      <t xml:space="preserve">   18 à 20 ans</t>
    </r>
  </si>
  <si>
    <r>
      <rPr>
        <sz val="11"/>
        <color theme="1"/>
        <rFont val="Calibri"/>
        <family val="2"/>
        <scheme val="minor"/>
      </rPr>
      <t xml:space="preserve">   21 à 44 ans</t>
    </r>
  </si>
  <si>
    <r>
      <rPr>
        <sz val="11"/>
        <color theme="1"/>
        <rFont val="Calibri"/>
        <family val="2"/>
        <scheme val="minor"/>
      </rPr>
      <t xml:space="preserve">   45 à 64 ans</t>
    </r>
  </si>
  <si>
    <r>
      <rPr>
        <sz val="11"/>
        <color theme="1"/>
        <rFont val="Calibri"/>
        <family val="2"/>
        <scheme val="minor"/>
      </rPr>
      <t xml:space="preserve">   65 ans ou plus</t>
    </r>
  </si>
  <si>
    <r>
      <rPr>
        <sz val="11"/>
        <color theme="1"/>
        <rFont val="Calibri"/>
        <family val="2"/>
        <scheme val="minor"/>
      </rPr>
      <t>Cas</t>
    </r>
  </si>
  <si>
    <t>0-4</t>
  </si>
  <si>
    <t>5-17</t>
  </si>
  <si>
    <t>18-29</t>
  </si>
  <si>
    <r>
      <rPr>
        <sz val="11"/>
        <color theme="1"/>
        <rFont val="Calibri"/>
        <family val="2"/>
        <scheme val="minor"/>
      </rPr>
      <t>30‑39</t>
    </r>
  </si>
  <si>
    <r>
      <rPr>
        <sz val="11"/>
        <color theme="1"/>
        <rFont val="Calibri"/>
        <family val="2"/>
        <scheme val="minor"/>
      </rPr>
      <t>40‑49</t>
    </r>
  </si>
  <si>
    <t>50-64</t>
  </si>
  <si>
    <t>65-74</t>
  </si>
  <si>
    <t>75-84</t>
  </si>
  <si>
    <t>85+</t>
  </si>
  <si>
    <r>
      <rPr>
        <sz val="11"/>
        <color theme="1"/>
        <rFont val="Calibri"/>
        <family val="2"/>
        <scheme val="minor"/>
      </rPr>
      <t>Borne inf.</t>
    </r>
  </si>
  <si>
    <t>https://www.cdc.gov/coronavirus/2019-ncov/covid-data/investigations-discovery/hospitalization-death-by-age.html</t>
  </si>
  <si>
    <r>
      <rPr>
        <sz val="11"/>
        <color theme="1"/>
        <rFont val="Calibri"/>
        <family val="2"/>
        <scheme val="minor"/>
      </rPr>
      <t>Données des CDC sur les infections et les décès par âge.</t>
    </r>
  </si>
  <si>
    <t xml:space="preserve">Infections </t>
  </si>
  <si>
    <t>Source : Statistique Canada</t>
  </si>
  <si>
    <r>
      <rPr>
        <sz val="11"/>
        <color theme="1"/>
        <rFont val="Calibri"/>
        <family val="2"/>
        <scheme val="minor"/>
      </rPr>
      <t>Groupe d’âge</t>
    </r>
  </si>
  <si>
    <r>
      <rPr>
        <sz val="11"/>
        <color theme="1"/>
        <rFont val="Calibri"/>
        <family val="2"/>
        <scheme val="minor"/>
      </rPr>
      <t>Hommes (%)</t>
    </r>
  </si>
  <si>
    <r>
      <rPr>
        <sz val="11"/>
        <color theme="1"/>
        <rFont val="Calibri"/>
        <family val="2"/>
        <scheme val="minor"/>
      </rPr>
      <t>Femmes (%)</t>
    </r>
  </si>
  <si>
    <r>
      <rPr>
        <sz val="11"/>
        <color theme="1"/>
        <rFont val="Calibri"/>
        <family val="2"/>
        <scheme val="minor"/>
      </rPr>
      <t>0-19</t>
    </r>
  </si>
  <si>
    <r>
      <rPr>
        <sz val="11"/>
        <color theme="1"/>
        <rFont val="Calibri"/>
        <family val="2"/>
        <scheme val="minor"/>
      </rPr>
      <t>20‑29</t>
    </r>
  </si>
  <si>
    <r>
      <rPr>
        <sz val="11"/>
        <color theme="1"/>
        <rFont val="Calibri"/>
        <family val="2"/>
        <scheme val="minor"/>
      </rPr>
      <t>50‑59</t>
    </r>
  </si>
  <si>
    <r>
      <rPr>
        <sz val="11"/>
        <color theme="1"/>
        <rFont val="Calibri"/>
        <family val="2"/>
        <scheme val="minor"/>
      </rPr>
      <t>60-69</t>
    </r>
  </si>
  <si>
    <r>
      <rPr>
        <sz val="11"/>
        <color theme="1"/>
        <rFont val="Calibri"/>
        <family val="2"/>
        <scheme val="minor"/>
      </rPr>
      <t>70-79</t>
    </r>
  </si>
  <si>
    <r>
      <rPr>
        <sz val="11"/>
        <color theme="1"/>
        <rFont val="Calibri"/>
        <family val="2"/>
        <scheme val="minor"/>
      </rPr>
      <t>80+</t>
    </r>
  </si>
  <si>
    <r>
      <rPr>
        <sz val="11"/>
        <color theme="1"/>
        <rFont val="Calibri"/>
        <family val="2"/>
        <scheme val="minor"/>
      </rPr>
      <t>Il donne une estimation de la surmortalité par âge et par sexe dans les provinces et dans l’ensemble du Canada.</t>
    </r>
  </si>
  <si>
    <r>
      <rPr>
        <sz val="11"/>
        <color rgb="FF0070C0"/>
        <rFont val="Calibri"/>
        <family val="2"/>
        <scheme val="minor"/>
      </rPr>
      <t>Cet outil sert à prédire les décès bruts COVID-19 selon l’âge et le sexe pour le Canada et les provinces.</t>
    </r>
  </si>
  <si>
    <r>
      <rPr>
        <sz val="13"/>
        <color rgb="FF7030A0"/>
        <rFont val="Calibri"/>
        <family val="2"/>
        <scheme val="minor"/>
      </rPr>
      <t>Comme la COVID-19 est un phénomène nouveau et en évolution, les hypothèses du modèle pourraient être modifiées ultérieurement.</t>
    </r>
  </si>
  <si>
    <r>
      <rPr>
        <sz val="13"/>
        <color rgb="FF7030A0"/>
        <rFont val="Calibri"/>
        <family val="2"/>
        <scheme val="minor"/>
      </rPr>
      <t>Ce modèle ne peut être vendu à des fins commerciales.</t>
    </r>
  </si>
  <si>
    <r>
      <rPr>
        <sz val="11"/>
        <color theme="1"/>
        <rFont val="Calibri"/>
        <family val="2"/>
        <scheme val="minor"/>
      </rPr>
      <t>Données canadiennes par province relatives à la C-19.</t>
    </r>
  </si>
  <si>
    <r>
      <rPr>
        <sz val="11"/>
        <color theme="1"/>
        <rFont val="Calibri"/>
        <family val="2"/>
        <scheme val="minor"/>
      </rPr>
      <t>La surmortalité des assurés est indiquée par tranche de 100 000 personnes d’âge et de sexe pertinents ainsi qu’au total par âge.</t>
    </r>
  </si>
  <si>
    <r>
      <rPr>
        <sz val="11"/>
        <color theme="1"/>
        <rFont val="Calibri"/>
        <family val="2"/>
        <scheme val="minor"/>
      </rPr>
      <t>par province et dans l’ensemble du Canada.</t>
    </r>
  </si>
  <si>
    <r>
      <rPr>
        <sz val="11"/>
        <color rgb="FF00B050"/>
        <rFont val="Calibri"/>
        <family val="2"/>
        <scheme val="minor"/>
      </rPr>
      <t>permet à l’utilisateur de choisir la province ou le territoire pour lequel il souhaite prédire la surmortalité C-19.</t>
    </r>
  </si>
  <si>
    <r>
      <rPr>
        <sz val="12"/>
        <color rgb="FF00B050"/>
        <rFont val="Calibri"/>
        <family val="2"/>
        <scheme val="minor"/>
      </rPr>
      <t xml:space="preserve">La cellule C5 </t>
    </r>
  </si>
  <si>
    <r>
      <rPr>
        <sz val="11"/>
        <color rgb="FF00B050"/>
        <rFont val="Calibri"/>
        <family val="2"/>
        <scheme val="minor"/>
      </rPr>
      <t>indiquent le ratio des décès de la grippe chez la population par rapport aux assurés, selon les statistiques canadiennes récemment observées.</t>
    </r>
  </si>
  <si>
    <r>
      <rPr>
        <sz val="12"/>
        <color rgb="FF00B050"/>
        <rFont val="Calibri"/>
        <family val="2"/>
        <scheme val="minor"/>
      </rPr>
      <t>Les cellules C7 et C8</t>
    </r>
  </si>
  <si>
    <r>
      <rPr>
        <sz val="12"/>
        <color rgb="FF00B050"/>
        <rFont val="Calibri"/>
        <family val="2"/>
        <scheme val="minor"/>
      </rPr>
      <t>La cellule C6</t>
    </r>
  </si>
  <si>
    <r>
      <rPr>
        <sz val="11"/>
        <color theme="1"/>
        <rFont val="Calibri"/>
        <family val="2"/>
        <scheme val="minor"/>
      </rPr>
      <t>Taux d’inf., H</t>
    </r>
  </si>
  <si>
    <r>
      <rPr>
        <sz val="11"/>
        <color theme="1"/>
        <rFont val="Calibri"/>
        <family val="2"/>
        <scheme val="minor"/>
      </rPr>
      <t>Taux d’inf., F</t>
    </r>
  </si>
  <si>
    <r>
      <rPr>
        <sz val="11"/>
        <color theme="1"/>
        <rFont val="Calibri"/>
        <family val="2"/>
        <scheme val="minor"/>
      </rPr>
      <t>Population d’hommes</t>
    </r>
  </si>
  <si>
    <r>
      <rPr>
        <sz val="11"/>
        <color theme="1"/>
        <rFont val="Calibri"/>
        <family val="2"/>
        <scheme val="minor"/>
      </rPr>
      <t>Population de femmes</t>
    </r>
  </si>
  <si>
    <t xml:space="preserve"> Âge </t>
  </si>
  <si>
    <t>Toronto</t>
  </si>
  <si>
    <t>Vancouver</t>
  </si>
  <si>
    <t>AFG</t>
  </si>
  <si>
    <t>Asie</t>
  </si>
  <si>
    <r>
      <rPr>
        <sz val="11"/>
        <color rgb="FF000000"/>
        <rFont val="Calibri"/>
        <family val="2"/>
        <scheme val="minor"/>
      </rPr>
      <t>Afghanistan</t>
    </r>
  </si>
  <si>
    <t>01-01-2021</t>
  </si>
  <si>
    <t>ALB</t>
  </si>
  <si>
    <t>Europe</t>
  </si>
  <si>
    <r>
      <rPr>
        <sz val="11"/>
        <color rgb="FF000000"/>
        <rFont val="Calibri"/>
        <family val="2"/>
        <scheme val="minor"/>
      </rPr>
      <t>Albanie</t>
    </r>
  </si>
  <si>
    <t>DZA</t>
  </si>
  <si>
    <t>Afrique</t>
  </si>
  <si>
    <r>
      <rPr>
        <sz val="11"/>
        <color rgb="FF000000"/>
        <rFont val="Calibri"/>
        <family val="2"/>
        <scheme val="minor"/>
      </rPr>
      <t>Algérie</t>
    </r>
  </si>
  <si>
    <t>AND</t>
  </si>
  <si>
    <t>Andorre</t>
  </si>
  <si>
    <t>AGO</t>
  </si>
  <si>
    <r>
      <rPr>
        <sz val="11"/>
        <color rgb="FF000000"/>
        <rFont val="Calibri"/>
        <family val="2"/>
        <scheme val="minor"/>
      </rPr>
      <t>Angola</t>
    </r>
  </si>
  <si>
    <t>ATG</t>
  </si>
  <si>
    <t>Amérique du Nord</t>
  </si>
  <si>
    <t>Antigua-et-Barbuda</t>
  </si>
  <si>
    <t>ARG</t>
  </si>
  <si>
    <t>Amérique du Sud</t>
  </si>
  <si>
    <r>
      <rPr>
        <sz val="11"/>
        <color rgb="FF000000"/>
        <rFont val="Calibri"/>
        <family val="2"/>
        <scheme val="minor"/>
      </rPr>
      <t>Argentine</t>
    </r>
  </si>
  <si>
    <t>ARM</t>
  </si>
  <si>
    <r>
      <rPr>
        <sz val="11"/>
        <color rgb="FF000000"/>
        <rFont val="Calibri"/>
        <family val="2"/>
        <scheme val="minor"/>
      </rPr>
      <t>Arménie</t>
    </r>
  </si>
  <si>
    <t>AUS</t>
  </si>
  <si>
    <t>Océanie</t>
  </si>
  <si>
    <r>
      <rPr>
        <sz val="11"/>
        <color rgb="FF000000"/>
        <rFont val="Calibri"/>
        <family val="2"/>
        <scheme val="minor"/>
      </rPr>
      <t>Australie</t>
    </r>
  </si>
  <si>
    <t>AUT</t>
  </si>
  <si>
    <r>
      <rPr>
        <sz val="11"/>
        <color rgb="FF000000"/>
        <rFont val="Calibri"/>
        <family val="2"/>
        <scheme val="minor"/>
      </rPr>
      <t>Autriche</t>
    </r>
  </si>
  <si>
    <t>AZE</t>
  </si>
  <si>
    <r>
      <rPr>
        <sz val="11"/>
        <color rgb="FF000000"/>
        <rFont val="Calibri"/>
        <family val="2"/>
        <scheme val="minor"/>
      </rPr>
      <t>Azerbaïdjan</t>
    </r>
  </si>
  <si>
    <t>BHS</t>
  </si>
  <si>
    <r>
      <rPr>
        <sz val="11"/>
        <color rgb="FF000000"/>
        <rFont val="Calibri"/>
        <family val="2"/>
        <scheme val="minor"/>
      </rPr>
      <t>Bahamas</t>
    </r>
  </si>
  <si>
    <t>BHR</t>
  </si>
  <si>
    <r>
      <rPr>
        <sz val="11"/>
        <color rgb="FF000000"/>
        <rFont val="Calibri"/>
        <family val="2"/>
        <scheme val="minor"/>
      </rPr>
      <t>Bahreïn</t>
    </r>
  </si>
  <si>
    <t>BGD</t>
  </si>
  <si>
    <r>
      <rPr>
        <sz val="11"/>
        <color rgb="FF000000"/>
        <rFont val="Calibri"/>
        <family val="2"/>
        <scheme val="minor"/>
      </rPr>
      <t>Bangladesh</t>
    </r>
  </si>
  <si>
    <t>BRB</t>
  </si>
  <si>
    <r>
      <rPr>
        <sz val="11"/>
        <color rgb="FF000000"/>
        <rFont val="Calibri"/>
        <family val="2"/>
        <scheme val="minor"/>
      </rPr>
      <t>Barbade</t>
    </r>
  </si>
  <si>
    <t>BLR</t>
  </si>
  <si>
    <r>
      <rPr>
        <sz val="11"/>
        <color rgb="FF000000"/>
        <rFont val="Calibri"/>
        <family val="2"/>
        <scheme val="minor"/>
      </rPr>
      <t>Biélorussie</t>
    </r>
  </si>
  <si>
    <t>BEL</t>
  </si>
  <si>
    <r>
      <rPr>
        <sz val="11"/>
        <color rgb="FF000000"/>
        <rFont val="Calibri"/>
        <family val="2"/>
        <scheme val="minor"/>
      </rPr>
      <t>Belgique</t>
    </r>
  </si>
  <si>
    <t>BLZ</t>
  </si>
  <si>
    <r>
      <rPr>
        <sz val="11"/>
        <color rgb="FF000000"/>
        <rFont val="Calibri"/>
        <family val="2"/>
        <scheme val="minor"/>
      </rPr>
      <t>Bélize</t>
    </r>
  </si>
  <si>
    <t>BEN</t>
  </si>
  <si>
    <r>
      <rPr>
        <sz val="11"/>
        <color rgb="FF000000"/>
        <rFont val="Calibri"/>
        <family val="2"/>
        <scheme val="minor"/>
      </rPr>
      <t>Bénin</t>
    </r>
  </si>
  <si>
    <t>BTN</t>
  </si>
  <si>
    <t>Bhoutan</t>
  </si>
  <si>
    <t>BOL</t>
  </si>
  <si>
    <r>
      <rPr>
        <sz val="11"/>
        <color rgb="FF000000"/>
        <rFont val="Calibri"/>
        <family val="2"/>
        <scheme val="minor"/>
      </rPr>
      <t>Bolivie</t>
    </r>
  </si>
  <si>
    <t>BIH</t>
  </si>
  <si>
    <r>
      <rPr>
        <sz val="11"/>
        <color rgb="FF000000"/>
        <rFont val="Calibri"/>
        <family val="2"/>
        <scheme val="minor"/>
      </rPr>
      <t>Bosnie-Herzégovine</t>
    </r>
  </si>
  <si>
    <t>BWA</t>
  </si>
  <si>
    <r>
      <rPr>
        <sz val="11"/>
        <color rgb="FF000000"/>
        <rFont val="Calibri"/>
        <family val="2"/>
        <scheme val="minor"/>
      </rPr>
      <t>Botswana</t>
    </r>
  </si>
  <si>
    <t>BRA</t>
  </si>
  <si>
    <r>
      <rPr>
        <sz val="11"/>
        <color rgb="FF000000"/>
        <rFont val="Calibri"/>
        <family val="2"/>
        <scheme val="minor"/>
      </rPr>
      <t>Brésil</t>
    </r>
  </si>
  <si>
    <t>BRN</t>
  </si>
  <si>
    <r>
      <rPr>
        <sz val="11"/>
        <color rgb="FF000000"/>
        <rFont val="Calibri"/>
        <family val="2"/>
        <scheme val="minor"/>
      </rPr>
      <t>Brunei</t>
    </r>
  </si>
  <si>
    <t>BGR</t>
  </si>
  <si>
    <r>
      <rPr>
        <sz val="11"/>
        <color rgb="FF000000"/>
        <rFont val="Calibri"/>
        <family val="2"/>
        <scheme val="minor"/>
      </rPr>
      <t>Bulgarie</t>
    </r>
  </si>
  <si>
    <t>BFA</t>
  </si>
  <si>
    <r>
      <rPr>
        <sz val="11"/>
        <color rgb="FF000000"/>
        <rFont val="Calibri"/>
        <family val="2"/>
        <scheme val="minor"/>
      </rPr>
      <t>Burkina Faso</t>
    </r>
  </si>
  <si>
    <t>BDI</t>
  </si>
  <si>
    <t>Burundi</t>
  </si>
  <si>
    <t>KHM</t>
  </si>
  <si>
    <t>Cambodge</t>
  </si>
  <si>
    <t>CMR</t>
  </si>
  <si>
    <r>
      <rPr>
        <sz val="11"/>
        <color rgb="FF000000"/>
        <rFont val="Calibri"/>
        <family val="2"/>
        <scheme val="minor"/>
      </rPr>
      <t>Cameroun</t>
    </r>
  </si>
  <si>
    <t>CAN</t>
  </si>
  <si>
    <t>CPV</t>
  </si>
  <si>
    <t>Cap-Vert</t>
  </si>
  <si>
    <t>CAF</t>
  </si>
  <si>
    <t>République centrafricaine</t>
  </si>
  <si>
    <t>TCD</t>
  </si>
  <si>
    <r>
      <rPr>
        <sz val="11"/>
        <color rgb="FF000000"/>
        <rFont val="Calibri"/>
        <family val="2"/>
        <scheme val="minor"/>
      </rPr>
      <t>Tchad</t>
    </r>
  </si>
  <si>
    <t>CHL</t>
  </si>
  <si>
    <r>
      <rPr>
        <sz val="11"/>
        <color rgb="FF000000"/>
        <rFont val="Calibri"/>
        <family val="2"/>
        <scheme val="minor"/>
      </rPr>
      <t>Chili</t>
    </r>
  </si>
  <si>
    <t>CHN</t>
  </si>
  <si>
    <r>
      <rPr>
        <sz val="11"/>
        <color rgb="FF000000"/>
        <rFont val="Calibri"/>
        <family val="2"/>
        <scheme val="minor"/>
      </rPr>
      <t>Chine</t>
    </r>
  </si>
  <si>
    <t>COL</t>
  </si>
  <si>
    <r>
      <rPr>
        <sz val="11"/>
        <color rgb="FF000000"/>
        <rFont val="Calibri"/>
        <family val="2"/>
        <scheme val="minor"/>
      </rPr>
      <t>Colombie</t>
    </r>
  </si>
  <si>
    <t>COM</t>
  </si>
  <si>
    <t>Comores</t>
  </si>
  <si>
    <t>COG</t>
  </si>
  <si>
    <t>Congo</t>
  </si>
  <si>
    <t>CRI</t>
  </si>
  <si>
    <r>
      <rPr>
        <sz val="11"/>
        <color rgb="FF000000"/>
        <rFont val="Calibri"/>
        <family val="2"/>
        <scheme val="minor"/>
      </rPr>
      <t>Costa Rica</t>
    </r>
  </si>
  <si>
    <t>CIV</t>
  </si>
  <si>
    <r>
      <rPr>
        <sz val="11"/>
        <color rgb="FF000000"/>
        <rFont val="Calibri"/>
        <family val="2"/>
        <scheme val="minor"/>
      </rPr>
      <t>Côte d’Ivoire</t>
    </r>
  </si>
  <si>
    <t>HRV</t>
  </si>
  <si>
    <r>
      <rPr>
        <sz val="11"/>
        <color rgb="FF000000"/>
        <rFont val="Calibri"/>
        <family val="2"/>
        <scheme val="minor"/>
      </rPr>
      <t>Croatie</t>
    </r>
  </si>
  <si>
    <t>CUB</t>
  </si>
  <si>
    <r>
      <rPr>
        <sz val="11"/>
        <color rgb="FF000000"/>
        <rFont val="Calibri"/>
        <family val="2"/>
        <scheme val="minor"/>
      </rPr>
      <t>Cuba</t>
    </r>
  </si>
  <si>
    <t>CYP</t>
  </si>
  <si>
    <r>
      <rPr>
        <sz val="11"/>
        <color rgb="FF000000"/>
        <rFont val="Calibri"/>
        <family val="2"/>
        <scheme val="minor"/>
      </rPr>
      <t>Chypre</t>
    </r>
  </si>
  <si>
    <t>CZE</t>
  </si>
  <si>
    <r>
      <rPr>
        <sz val="11"/>
        <color rgb="FF000000"/>
        <rFont val="Calibri"/>
        <family val="2"/>
        <scheme val="minor"/>
      </rPr>
      <t>Tchéquie</t>
    </r>
  </si>
  <si>
    <t>COD</t>
  </si>
  <si>
    <t>République démocratique du Congo</t>
  </si>
  <si>
    <t>DNK</t>
  </si>
  <si>
    <r>
      <rPr>
        <sz val="11"/>
        <color rgb="FF000000"/>
        <rFont val="Calibri"/>
        <family val="2"/>
        <scheme val="minor"/>
      </rPr>
      <t>Danemark</t>
    </r>
  </si>
  <si>
    <t>DJI</t>
  </si>
  <si>
    <r>
      <rPr>
        <sz val="11"/>
        <color rgb="FF000000"/>
        <rFont val="Calibri"/>
        <family val="2"/>
        <scheme val="minor"/>
      </rPr>
      <t>Djibouti</t>
    </r>
  </si>
  <si>
    <t>DMA</t>
  </si>
  <si>
    <t>Dominique</t>
  </si>
  <si>
    <t>DOM</t>
  </si>
  <si>
    <r>
      <rPr>
        <sz val="11"/>
        <color rgb="FF000000"/>
        <rFont val="Calibri"/>
        <family val="2"/>
        <scheme val="minor"/>
      </rPr>
      <t>République dominicaine</t>
    </r>
  </si>
  <si>
    <t>ECU</t>
  </si>
  <si>
    <r>
      <rPr>
        <sz val="11"/>
        <color rgb="FF000000"/>
        <rFont val="Calibri"/>
        <family val="2"/>
        <scheme val="minor"/>
      </rPr>
      <t>Équateur</t>
    </r>
  </si>
  <si>
    <t>EGY</t>
  </si>
  <si>
    <r>
      <rPr>
        <sz val="11"/>
        <color rgb="FF000000"/>
        <rFont val="Calibri"/>
        <family val="2"/>
        <scheme val="minor"/>
      </rPr>
      <t>Égypte</t>
    </r>
  </si>
  <si>
    <t>SLV</t>
  </si>
  <si>
    <r>
      <rPr>
        <sz val="11"/>
        <color rgb="FF000000"/>
        <rFont val="Calibri"/>
        <family val="2"/>
        <scheme val="minor"/>
      </rPr>
      <t>El Salvador</t>
    </r>
  </si>
  <si>
    <t>GNQ</t>
  </si>
  <si>
    <r>
      <rPr>
        <sz val="11"/>
        <color rgb="FF000000"/>
        <rFont val="Calibri"/>
        <family val="2"/>
        <scheme val="minor"/>
      </rPr>
      <t>Guinée équatoriale</t>
    </r>
  </si>
  <si>
    <t>ERI</t>
  </si>
  <si>
    <t>Érythrée</t>
  </si>
  <si>
    <t>EST</t>
  </si>
  <si>
    <r>
      <rPr>
        <sz val="11"/>
        <color rgb="FF000000"/>
        <rFont val="Calibri"/>
        <family val="2"/>
        <scheme val="minor"/>
      </rPr>
      <t>Estonie</t>
    </r>
  </si>
  <si>
    <t>SWZ</t>
  </si>
  <si>
    <r>
      <rPr>
        <sz val="11"/>
        <color rgb="FF000000"/>
        <rFont val="Calibri"/>
        <family val="2"/>
        <scheme val="minor"/>
      </rPr>
      <t>Eswatini</t>
    </r>
  </si>
  <si>
    <t>ETH</t>
  </si>
  <si>
    <r>
      <rPr>
        <sz val="11"/>
        <color rgb="FF000000"/>
        <rFont val="Calibri"/>
        <family val="2"/>
        <scheme val="minor"/>
      </rPr>
      <t>Éthiopie</t>
    </r>
  </si>
  <si>
    <t>FJI</t>
  </si>
  <si>
    <t>Fidji</t>
  </si>
  <si>
    <t>FIN</t>
  </si>
  <si>
    <r>
      <rPr>
        <sz val="11"/>
        <color rgb="FF000000"/>
        <rFont val="Calibri"/>
        <family val="2"/>
        <scheme val="minor"/>
      </rPr>
      <t>Finlande</t>
    </r>
  </si>
  <si>
    <t>FRA</t>
  </si>
  <si>
    <r>
      <rPr>
        <sz val="11"/>
        <color rgb="FF000000"/>
        <rFont val="Calibri"/>
        <family val="2"/>
        <scheme val="minor"/>
      </rPr>
      <t>France</t>
    </r>
  </si>
  <si>
    <t>GAB</t>
  </si>
  <si>
    <r>
      <rPr>
        <sz val="11"/>
        <color rgb="FF000000"/>
        <rFont val="Calibri"/>
        <family val="2"/>
        <scheme val="minor"/>
      </rPr>
      <t>Gabon</t>
    </r>
  </si>
  <si>
    <t>GMB</t>
  </si>
  <si>
    <r>
      <rPr>
        <sz val="11"/>
        <color rgb="FF000000"/>
        <rFont val="Calibri"/>
        <family val="2"/>
        <scheme val="minor"/>
      </rPr>
      <t>Gambie</t>
    </r>
  </si>
  <si>
    <t>GEO</t>
  </si>
  <si>
    <r>
      <rPr>
        <sz val="11"/>
        <color rgb="FF000000"/>
        <rFont val="Calibri"/>
        <family val="2"/>
        <scheme val="minor"/>
      </rPr>
      <t>Géorgie</t>
    </r>
  </si>
  <si>
    <t>DEU</t>
  </si>
  <si>
    <r>
      <rPr>
        <sz val="11"/>
        <color rgb="FF000000"/>
        <rFont val="Calibri"/>
        <family val="2"/>
        <scheme val="minor"/>
      </rPr>
      <t>Allemagne</t>
    </r>
  </si>
  <si>
    <t>GHA</t>
  </si>
  <si>
    <r>
      <rPr>
        <sz val="11"/>
        <color rgb="FF000000"/>
        <rFont val="Calibri"/>
        <family val="2"/>
        <scheme val="minor"/>
      </rPr>
      <t>Ghana</t>
    </r>
  </si>
  <si>
    <t>GRC</t>
  </si>
  <si>
    <r>
      <rPr>
        <sz val="11"/>
        <color rgb="FF000000"/>
        <rFont val="Calibri"/>
        <family val="2"/>
        <scheme val="minor"/>
      </rPr>
      <t>Grèce</t>
    </r>
  </si>
  <si>
    <t>GRD</t>
  </si>
  <si>
    <t>Grenade</t>
  </si>
  <si>
    <t>GTM</t>
  </si>
  <si>
    <r>
      <rPr>
        <sz val="11"/>
        <color rgb="FF000000"/>
        <rFont val="Calibri"/>
        <family val="2"/>
        <scheme val="minor"/>
      </rPr>
      <t>Guatemala</t>
    </r>
  </si>
  <si>
    <t>GIN</t>
  </si>
  <si>
    <r>
      <rPr>
        <sz val="11"/>
        <color rgb="FF000000"/>
        <rFont val="Calibri"/>
        <family val="2"/>
        <scheme val="minor"/>
      </rPr>
      <t>Guinée</t>
    </r>
  </si>
  <si>
    <t>GNB</t>
  </si>
  <si>
    <t>Guinée-Bissau</t>
  </si>
  <si>
    <t>GUY</t>
  </si>
  <si>
    <r>
      <rPr>
        <sz val="11"/>
        <color rgb="FF000000"/>
        <rFont val="Calibri"/>
        <family val="2"/>
        <scheme val="minor"/>
      </rPr>
      <t>Guyane</t>
    </r>
  </si>
  <si>
    <t>HTI</t>
  </si>
  <si>
    <r>
      <rPr>
        <sz val="11"/>
        <color rgb="FF000000"/>
        <rFont val="Calibri"/>
        <family val="2"/>
        <scheme val="minor"/>
      </rPr>
      <t>Haïti</t>
    </r>
  </si>
  <si>
    <t>HND</t>
  </si>
  <si>
    <r>
      <rPr>
        <sz val="11"/>
        <color rgb="FF000000"/>
        <rFont val="Calibri"/>
        <family val="2"/>
        <scheme val="minor"/>
      </rPr>
      <t>Honduras</t>
    </r>
  </si>
  <si>
    <t>HUN</t>
  </si>
  <si>
    <r>
      <rPr>
        <sz val="11"/>
        <color rgb="FF000000"/>
        <rFont val="Calibri"/>
        <family val="2"/>
        <scheme val="minor"/>
      </rPr>
      <t>Hongrie</t>
    </r>
  </si>
  <si>
    <t>ISL</t>
  </si>
  <si>
    <r>
      <rPr>
        <sz val="11"/>
        <color rgb="FF000000"/>
        <rFont val="Calibri"/>
        <family val="2"/>
        <scheme val="minor"/>
      </rPr>
      <t>Islande</t>
    </r>
  </si>
  <si>
    <t>IND</t>
  </si>
  <si>
    <r>
      <rPr>
        <sz val="11"/>
        <color rgb="FF000000"/>
        <rFont val="Calibri"/>
        <family val="2"/>
        <scheme val="minor"/>
      </rPr>
      <t>Inde</t>
    </r>
  </si>
  <si>
    <t>IDN</t>
  </si>
  <si>
    <r>
      <rPr>
        <sz val="11"/>
        <color rgb="FF000000"/>
        <rFont val="Calibri"/>
        <family val="2"/>
        <scheme val="minor"/>
      </rPr>
      <t>Indonésie</t>
    </r>
  </si>
  <si>
    <t>À l’échelle internationale</t>
  </si>
  <si>
    <t>IRN</t>
  </si>
  <si>
    <r>
      <rPr>
        <sz val="11"/>
        <color rgb="FF000000"/>
        <rFont val="Calibri"/>
        <family val="2"/>
        <scheme val="minor"/>
      </rPr>
      <t>Iran</t>
    </r>
  </si>
  <si>
    <t>IRQ</t>
  </si>
  <si>
    <r>
      <rPr>
        <sz val="11"/>
        <color rgb="FF000000"/>
        <rFont val="Calibri"/>
        <family val="2"/>
        <scheme val="minor"/>
      </rPr>
      <t>Iraq</t>
    </r>
  </si>
  <si>
    <t>IRL</t>
  </si>
  <si>
    <r>
      <rPr>
        <sz val="11"/>
        <color rgb="FF000000"/>
        <rFont val="Calibri"/>
        <family val="2"/>
        <scheme val="minor"/>
      </rPr>
      <t>Irlande</t>
    </r>
  </si>
  <si>
    <t>ISR</t>
  </si>
  <si>
    <r>
      <rPr>
        <sz val="11"/>
        <color rgb="FF000000"/>
        <rFont val="Calibri"/>
        <family val="2"/>
        <scheme val="minor"/>
      </rPr>
      <t>Israël</t>
    </r>
  </si>
  <si>
    <t>ITA</t>
  </si>
  <si>
    <r>
      <rPr>
        <sz val="11"/>
        <color rgb="FF000000"/>
        <rFont val="Calibri"/>
        <family val="2"/>
        <scheme val="minor"/>
      </rPr>
      <t>Italie</t>
    </r>
  </si>
  <si>
    <t>JAM</t>
  </si>
  <si>
    <r>
      <rPr>
        <sz val="11"/>
        <color rgb="FF000000"/>
        <rFont val="Calibri"/>
        <family val="2"/>
        <scheme val="minor"/>
      </rPr>
      <t>Jamaïque</t>
    </r>
  </si>
  <si>
    <t>JPN</t>
  </si>
  <si>
    <r>
      <rPr>
        <sz val="11"/>
        <color rgb="FF000000"/>
        <rFont val="Calibri"/>
        <family val="2"/>
        <scheme val="minor"/>
      </rPr>
      <t>Japon</t>
    </r>
  </si>
  <si>
    <t>JOR</t>
  </si>
  <si>
    <r>
      <rPr>
        <sz val="11"/>
        <color rgb="FF000000"/>
        <rFont val="Calibri"/>
        <family val="2"/>
        <scheme val="minor"/>
      </rPr>
      <t>Jordanie</t>
    </r>
  </si>
  <si>
    <t>KAZ</t>
  </si>
  <si>
    <r>
      <rPr>
        <sz val="11"/>
        <color rgb="FF000000"/>
        <rFont val="Calibri"/>
        <family val="2"/>
        <scheme val="minor"/>
      </rPr>
      <t>Kazakhstan</t>
    </r>
  </si>
  <si>
    <t>KEN</t>
  </si>
  <si>
    <r>
      <rPr>
        <sz val="11"/>
        <color rgb="FF000000"/>
        <rFont val="Calibri"/>
        <family val="2"/>
        <scheme val="minor"/>
      </rPr>
      <t>Kenya</t>
    </r>
  </si>
  <si>
    <t>OWID_KOS</t>
  </si>
  <si>
    <t>Kosovo</t>
  </si>
  <si>
    <t>KWT</t>
  </si>
  <si>
    <r>
      <rPr>
        <sz val="11"/>
        <color rgb="FF000000"/>
        <rFont val="Calibri"/>
        <family val="2"/>
        <scheme val="minor"/>
      </rPr>
      <t>Koweït</t>
    </r>
  </si>
  <si>
    <t>KGZ</t>
  </si>
  <si>
    <r>
      <rPr>
        <sz val="11"/>
        <color rgb="FF000000"/>
        <rFont val="Calibri"/>
        <family val="2"/>
        <scheme val="minor"/>
      </rPr>
      <t>Kirghizistan</t>
    </r>
  </si>
  <si>
    <t>LAO</t>
  </si>
  <si>
    <t>Laos</t>
  </si>
  <si>
    <t>LVA</t>
  </si>
  <si>
    <r>
      <rPr>
        <sz val="11"/>
        <color rgb="FF000000"/>
        <rFont val="Calibri"/>
        <family val="2"/>
        <scheme val="minor"/>
      </rPr>
      <t>Lettonie</t>
    </r>
  </si>
  <si>
    <t>LBN</t>
  </si>
  <si>
    <r>
      <rPr>
        <sz val="11"/>
        <color rgb="FF000000"/>
        <rFont val="Calibri"/>
        <family val="2"/>
        <scheme val="minor"/>
      </rPr>
      <t>Liban</t>
    </r>
  </si>
  <si>
    <t>LSO</t>
  </si>
  <si>
    <t>Lesotho</t>
  </si>
  <si>
    <t>LBR</t>
  </si>
  <si>
    <r>
      <rPr>
        <sz val="11"/>
        <color rgb="FF000000"/>
        <rFont val="Calibri"/>
        <family val="2"/>
        <scheme val="minor"/>
      </rPr>
      <t>Libéria</t>
    </r>
  </si>
  <si>
    <t>LBY</t>
  </si>
  <si>
    <r>
      <rPr>
        <sz val="11"/>
        <color rgb="FF000000"/>
        <rFont val="Calibri"/>
        <family val="2"/>
        <scheme val="minor"/>
      </rPr>
      <t>Libye</t>
    </r>
  </si>
  <si>
    <t>LIE</t>
  </si>
  <si>
    <t>Liechtenstein</t>
  </si>
  <si>
    <t>LTU</t>
  </si>
  <si>
    <r>
      <rPr>
        <sz val="11"/>
        <color rgb="FF000000"/>
        <rFont val="Calibri"/>
        <family val="2"/>
        <scheme val="minor"/>
      </rPr>
      <t>Lituanie</t>
    </r>
  </si>
  <si>
    <t>LUX</t>
  </si>
  <si>
    <r>
      <rPr>
        <sz val="11"/>
        <color rgb="FF000000"/>
        <rFont val="Calibri"/>
        <family val="2"/>
        <scheme val="minor"/>
      </rPr>
      <t>Luxembourg</t>
    </r>
  </si>
  <si>
    <t>MDG</t>
  </si>
  <si>
    <t>Madagascar</t>
  </si>
  <si>
    <t>MWI</t>
  </si>
  <si>
    <t>Malawi</t>
  </si>
  <si>
    <t>MYS</t>
  </si>
  <si>
    <r>
      <rPr>
        <sz val="11"/>
        <color rgb="FF000000"/>
        <rFont val="Calibri"/>
        <family val="2"/>
        <scheme val="minor"/>
      </rPr>
      <t>Malaisie</t>
    </r>
  </si>
  <si>
    <t>MDV</t>
  </si>
  <si>
    <r>
      <rPr>
        <sz val="11"/>
        <color rgb="FF000000"/>
        <rFont val="Calibri"/>
        <family val="2"/>
        <scheme val="minor"/>
      </rPr>
      <t>Maldives</t>
    </r>
  </si>
  <si>
    <t>MLI</t>
  </si>
  <si>
    <t>Mali</t>
  </si>
  <si>
    <t>MLT</t>
  </si>
  <si>
    <r>
      <rPr>
        <sz val="11"/>
        <color rgb="FF000000"/>
        <rFont val="Calibri"/>
        <family val="2"/>
        <scheme val="minor"/>
      </rPr>
      <t>Malte</t>
    </r>
  </si>
  <si>
    <t>MHL</t>
  </si>
  <si>
    <t>Îles Marshall</t>
  </si>
  <si>
    <t>MRT</t>
  </si>
  <si>
    <r>
      <rPr>
        <sz val="11"/>
        <color rgb="FF000000"/>
        <rFont val="Calibri"/>
        <family val="2"/>
        <scheme val="minor"/>
      </rPr>
      <t>Mauritanie</t>
    </r>
  </si>
  <si>
    <t>MUS</t>
  </si>
  <si>
    <r>
      <rPr>
        <sz val="11"/>
        <color rgb="FF000000"/>
        <rFont val="Calibri"/>
        <family val="2"/>
        <scheme val="minor"/>
      </rPr>
      <t>Maurice</t>
    </r>
  </si>
  <si>
    <t>MEX</t>
  </si>
  <si>
    <r>
      <rPr>
        <sz val="11"/>
        <color rgb="FF000000"/>
        <rFont val="Calibri"/>
        <family val="2"/>
        <scheme val="minor"/>
      </rPr>
      <t>Mexique</t>
    </r>
  </si>
  <si>
    <t>MDA</t>
  </si>
  <si>
    <r>
      <rPr>
        <sz val="11"/>
        <color rgb="FF000000"/>
        <rFont val="Calibri"/>
        <family val="2"/>
        <scheme val="minor"/>
      </rPr>
      <t>Moldavie</t>
    </r>
  </si>
  <si>
    <t>MCO</t>
  </si>
  <si>
    <t>Monaco</t>
  </si>
  <si>
    <t>MNG</t>
  </si>
  <si>
    <t>Mongolie</t>
  </si>
  <si>
    <t>MNE</t>
  </si>
  <si>
    <r>
      <rPr>
        <sz val="11"/>
        <color rgb="FF000000"/>
        <rFont val="Calibri"/>
        <family val="2"/>
        <scheme val="minor"/>
      </rPr>
      <t>Monténégro</t>
    </r>
  </si>
  <si>
    <t>MAR</t>
  </si>
  <si>
    <r>
      <rPr>
        <sz val="11"/>
        <color rgb="FF000000"/>
        <rFont val="Calibri"/>
        <family val="2"/>
        <scheme val="minor"/>
      </rPr>
      <t>Maroc</t>
    </r>
  </si>
  <si>
    <t>MOZ</t>
  </si>
  <si>
    <t>Mozambique</t>
  </si>
  <si>
    <t>MMR</t>
  </si>
  <si>
    <t>Myanmar</t>
  </si>
  <si>
    <t>NAM</t>
  </si>
  <si>
    <t>Namibie</t>
  </si>
  <si>
    <t>NPL</t>
  </si>
  <si>
    <t>Népal</t>
  </si>
  <si>
    <t>NLD</t>
  </si>
  <si>
    <r>
      <rPr>
        <sz val="11"/>
        <color rgb="FF000000"/>
        <rFont val="Calibri"/>
        <family val="2"/>
        <scheme val="minor"/>
      </rPr>
      <t>Pays-Bas</t>
    </r>
  </si>
  <si>
    <t>NZL</t>
  </si>
  <si>
    <r>
      <rPr>
        <sz val="11"/>
        <color rgb="FF000000"/>
        <rFont val="Calibri"/>
        <family val="2"/>
        <scheme val="minor"/>
      </rPr>
      <t>Nouvelle-Zélande</t>
    </r>
  </si>
  <si>
    <t>NIC</t>
  </si>
  <si>
    <r>
      <rPr>
        <sz val="11"/>
        <color rgb="FF000000"/>
        <rFont val="Calibri"/>
        <family val="2"/>
        <scheme val="minor"/>
      </rPr>
      <t>Nicaragua</t>
    </r>
  </si>
  <si>
    <t>NER</t>
  </si>
  <si>
    <r>
      <rPr>
        <sz val="11"/>
        <color rgb="FF000000"/>
        <rFont val="Calibri"/>
        <family val="2"/>
        <scheme val="minor"/>
      </rPr>
      <t>Niger</t>
    </r>
  </si>
  <si>
    <t>NGA</t>
  </si>
  <si>
    <r>
      <rPr>
        <sz val="11"/>
        <color rgb="FF000000"/>
        <rFont val="Calibri"/>
        <family val="2"/>
        <scheme val="minor"/>
      </rPr>
      <t>Nigéria</t>
    </r>
  </si>
  <si>
    <t>MKD</t>
  </si>
  <si>
    <r>
      <rPr>
        <sz val="11"/>
        <color rgb="FF000000"/>
        <rFont val="Calibri"/>
        <family val="2"/>
        <scheme val="minor"/>
      </rPr>
      <t>Macédoine du Nord</t>
    </r>
  </si>
  <si>
    <t>NOR</t>
  </si>
  <si>
    <r>
      <rPr>
        <sz val="11"/>
        <color rgb="FF000000"/>
        <rFont val="Calibri"/>
        <family val="2"/>
        <scheme val="minor"/>
      </rPr>
      <t>Norvège</t>
    </r>
  </si>
  <si>
    <t>OMN</t>
  </si>
  <si>
    <r>
      <rPr>
        <sz val="11"/>
        <color rgb="FF000000"/>
        <rFont val="Calibri"/>
        <family val="2"/>
        <scheme val="minor"/>
      </rPr>
      <t>Oman</t>
    </r>
  </si>
  <si>
    <t>PAK</t>
  </si>
  <si>
    <r>
      <rPr>
        <sz val="11"/>
        <color rgb="FF000000"/>
        <rFont val="Calibri"/>
        <family val="2"/>
        <scheme val="minor"/>
      </rPr>
      <t>Pakistan</t>
    </r>
  </si>
  <si>
    <t>PSE</t>
  </si>
  <si>
    <t>Palestine</t>
  </si>
  <si>
    <t>PAN</t>
  </si>
  <si>
    <r>
      <rPr>
        <sz val="11"/>
        <color rgb="FF000000"/>
        <rFont val="Calibri"/>
        <family val="2"/>
        <scheme val="minor"/>
      </rPr>
      <t>Panama</t>
    </r>
  </si>
  <si>
    <t>PNG</t>
  </si>
  <si>
    <t>Papouasie–Nouvelle-Guinée</t>
  </si>
  <si>
    <t>PRY</t>
  </si>
  <si>
    <r>
      <rPr>
        <sz val="11"/>
        <color rgb="FF000000"/>
        <rFont val="Calibri"/>
        <family val="2"/>
        <scheme val="minor"/>
      </rPr>
      <t>Paraguay</t>
    </r>
  </si>
  <si>
    <t>PER</t>
  </si>
  <si>
    <r>
      <rPr>
        <sz val="11"/>
        <color rgb="FF000000"/>
        <rFont val="Calibri"/>
        <family val="2"/>
        <scheme val="minor"/>
      </rPr>
      <t>Pérou</t>
    </r>
  </si>
  <si>
    <t>PHL</t>
  </si>
  <si>
    <r>
      <rPr>
        <sz val="11"/>
        <color rgb="FF000000"/>
        <rFont val="Calibri"/>
        <family val="2"/>
        <scheme val="minor"/>
      </rPr>
      <t>Philippines</t>
    </r>
  </si>
  <si>
    <t>POL</t>
  </si>
  <si>
    <r>
      <rPr>
        <sz val="11"/>
        <color rgb="FF000000"/>
        <rFont val="Calibri"/>
        <family val="2"/>
        <scheme val="minor"/>
      </rPr>
      <t>Pologne</t>
    </r>
  </si>
  <si>
    <t>PRT</t>
  </si>
  <si>
    <r>
      <rPr>
        <sz val="11"/>
        <color rgb="FF000000"/>
        <rFont val="Calibri"/>
        <family val="2"/>
        <scheme val="minor"/>
      </rPr>
      <t>Portugal</t>
    </r>
  </si>
  <si>
    <t>QAT</t>
  </si>
  <si>
    <r>
      <rPr>
        <sz val="11"/>
        <color rgb="FF000000"/>
        <rFont val="Calibri"/>
        <family val="2"/>
        <scheme val="minor"/>
      </rPr>
      <t>Qatar</t>
    </r>
  </si>
  <si>
    <t>ROU</t>
  </si>
  <si>
    <r>
      <rPr>
        <sz val="11"/>
        <color rgb="FF000000"/>
        <rFont val="Calibri"/>
        <family val="2"/>
        <scheme val="minor"/>
      </rPr>
      <t>Roumanie</t>
    </r>
  </si>
  <si>
    <t>RUS</t>
  </si>
  <si>
    <r>
      <rPr>
        <sz val="11"/>
        <color rgb="FF000000"/>
        <rFont val="Calibri"/>
        <family val="2"/>
        <scheme val="minor"/>
      </rPr>
      <t>Russie</t>
    </r>
  </si>
  <si>
    <t>RWA</t>
  </si>
  <si>
    <t>Rwanda</t>
  </si>
  <si>
    <t>KNA</t>
  </si>
  <si>
    <t xml:space="preserve">Saint-Kitts-et-Nevis </t>
  </si>
  <si>
    <t>LCA</t>
  </si>
  <si>
    <t>Sainte-Lucie</t>
  </si>
  <si>
    <t>VCT</t>
  </si>
  <si>
    <t xml:space="preserve">Saint-Vincent-et-les Grenadines </t>
  </si>
  <si>
    <t>WSM</t>
  </si>
  <si>
    <t>Samoa</t>
  </si>
  <si>
    <t>SMR</t>
  </si>
  <si>
    <t>Saint-Marin</t>
  </si>
  <si>
    <t>STP</t>
  </si>
  <si>
    <t xml:space="preserve">Sao Tomé-et-Principe </t>
  </si>
  <si>
    <t>SAU</t>
  </si>
  <si>
    <r>
      <rPr>
        <sz val="11"/>
        <color rgb="FF000000"/>
        <rFont val="Calibri"/>
        <family val="2"/>
        <scheme val="minor"/>
      </rPr>
      <t>Arabie saoudite</t>
    </r>
  </si>
  <si>
    <t>SEN</t>
  </si>
  <si>
    <r>
      <rPr>
        <sz val="11"/>
        <color rgb="FF000000"/>
        <rFont val="Calibri"/>
        <family val="2"/>
        <scheme val="minor"/>
      </rPr>
      <t>Sénégal</t>
    </r>
  </si>
  <si>
    <t>SRB</t>
  </si>
  <si>
    <r>
      <rPr>
        <sz val="11"/>
        <color rgb="FF000000"/>
        <rFont val="Calibri"/>
        <family val="2"/>
        <scheme val="minor"/>
      </rPr>
      <t>Serbie</t>
    </r>
  </si>
  <si>
    <t>SYC</t>
  </si>
  <si>
    <t>Seychelles</t>
  </si>
  <si>
    <t>SLE</t>
  </si>
  <si>
    <t>Sierra Leone</t>
  </si>
  <si>
    <t>SGP</t>
  </si>
  <si>
    <r>
      <rPr>
        <sz val="11"/>
        <color rgb="FF000000"/>
        <rFont val="Calibri"/>
        <family val="2"/>
        <scheme val="minor"/>
      </rPr>
      <t>Singapour</t>
    </r>
  </si>
  <si>
    <t>SVK</t>
  </si>
  <si>
    <r>
      <rPr>
        <sz val="11"/>
        <color rgb="FF000000"/>
        <rFont val="Calibri"/>
        <family val="2"/>
        <scheme val="minor"/>
      </rPr>
      <t>Slovaquie</t>
    </r>
  </si>
  <si>
    <t>SVN</t>
  </si>
  <si>
    <r>
      <rPr>
        <sz val="11"/>
        <color rgb="FF000000"/>
        <rFont val="Calibri"/>
        <family val="2"/>
        <scheme val="minor"/>
      </rPr>
      <t>Slovénie</t>
    </r>
  </si>
  <si>
    <t>SLB</t>
  </si>
  <si>
    <t xml:space="preserve">Îles Salomon </t>
  </si>
  <si>
    <t>SOM</t>
  </si>
  <si>
    <r>
      <rPr>
        <sz val="11"/>
        <color rgb="FF000000"/>
        <rFont val="Calibri"/>
        <family val="2"/>
        <scheme val="minor"/>
      </rPr>
      <t>Somalie</t>
    </r>
  </si>
  <si>
    <t>ZAF</t>
  </si>
  <si>
    <r>
      <rPr>
        <sz val="11"/>
        <color rgb="FF000000"/>
        <rFont val="Calibri"/>
        <family val="2"/>
        <scheme val="minor"/>
      </rPr>
      <t>Afrique du Sud</t>
    </r>
  </si>
  <si>
    <t>KOR</t>
  </si>
  <si>
    <t>Corée du Sud</t>
  </si>
  <si>
    <t>SSD</t>
  </si>
  <si>
    <t>Soudan du Sud</t>
  </si>
  <si>
    <t>ESP</t>
  </si>
  <si>
    <r>
      <rPr>
        <sz val="11"/>
        <color rgb="FF000000"/>
        <rFont val="Calibri"/>
        <family val="2"/>
        <scheme val="minor"/>
      </rPr>
      <t>Espagne</t>
    </r>
  </si>
  <si>
    <t>LKA</t>
  </si>
  <si>
    <r>
      <rPr>
        <sz val="11"/>
        <color rgb="FF000000"/>
        <rFont val="Calibri"/>
        <family val="2"/>
        <scheme val="minor"/>
      </rPr>
      <t>Sri Lanka</t>
    </r>
  </si>
  <si>
    <t>SDN</t>
  </si>
  <si>
    <r>
      <rPr>
        <sz val="11"/>
        <color rgb="FF000000"/>
        <rFont val="Calibri"/>
        <family val="2"/>
        <scheme val="minor"/>
      </rPr>
      <t>Soudan</t>
    </r>
  </si>
  <si>
    <t>SUR</t>
  </si>
  <si>
    <r>
      <rPr>
        <sz val="11"/>
        <color rgb="FF000000"/>
        <rFont val="Calibri"/>
        <family val="2"/>
        <scheme val="minor"/>
      </rPr>
      <t>Suriname</t>
    </r>
  </si>
  <si>
    <t>SWE</t>
  </si>
  <si>
    <r>
      <rPr>
        <sz val="11"/>
        <color rgb="FF000000"/>
        <rFont val="Calibri"/>
        <family val="2"/>
        <scheme val="minor"/>
      </rPr>
      <t>Suède</t>
    </r>
  </si>
  <si>
    <t>CHE</t>
  </si>
  <si>
    <r>
      <rPr>
        <sz val="11"/>
        <color rgb="FF000000"/>
        <rFont val="Calibri"/>
        <family val="2"/>
        <scheme val="minor"/>
      </rPr>
      <t>Suisse</t>
    </r>
  </si>
  <si>
    <t>SYR</t>
  </si>
  <si>
    <r>
      <rPr>
        <sz val="11"/>
        <color rgb="FF000000"/>
        <rFont val="Calibri"/>
        <family val="2"/>
        <scheme val="minor"/>
      </rPr>
      <t>Syrie</t>
    </r>
  </si>
  <si>
    <t>TWN</t>
  </si>
  <si>
    <r>
      <rPr>
        <sz val="11"/>
        <color rgb="FF000000"/>
        <rFont val="Calibri"/>
        <family val="2"/>
        <scheme val="minor"/>
      </rPr>
      <t>Taïwan</t>
    </r>
  </si>
  <si>
    <t>TJK</t>
  </si>
  <si>
    <t>Tadjikistan</t>
  </si>
  <si>
    <t>TZA</t>
  </si>
  <si>
    <r>
      <rPr>
        <sz val="11"/>
        <color rgb="FF000000"/>
        <rFont val="Calibri"/>
        <family val="2"/>
        <scheme val="minor"/>
      </rPr>
      <t>Tanzanie</t>
    </r>
  </si>
  <si>
    <t>THA</t>
  </si>
  <si>
    <r>
      <rPr>
        <sz val="11"/>
        <color rgb="FF000000"/>
        <rFont val="Calibri"/>
        <family val="2"/>
        <scheme val="minor"/>
      </rPr>
      <t>Thaïlande</t>
    </r>
  </si>
  <si>
    <t>TLS</t>
  </si>
  <si>
    <t>Timor</t>
  </si>
  <si>
    <t>TGO</t>
  </si>
  <si>
    <r>
      <rPr>
        <sz val="11"/>
        <color rgb="FF000000"/>
        <rFont val="Calibri"/>
        <family val="2"/>
        <scheme val="minor"/>
      </rPr>
      <t>Togo</t>
    </r>
  </si>
  <si>
    <t>TTO</t>
  </si>
  <si>
    <r>
      <rPr>
        <sz val="11"/>
        <color rgb="FF000000"/>
        <rFont val="Calibri"/>
        <family val="2"/>
        <scheme val="minor"/>
      </rPr>
      <t>Trinité-et-Tobago</t>
    </r>
  </si>
  <si>
    <t>TUN</t>
  </si>
  <si>
    <r>
      <rPr>
        <sz val="11"/>
        <color rgb="FF000000"/>
        <rFont val="Calibri"/>
        <family val="2"/>
        <scheme val="minor"/>
      </rPr>
      <t>Tunisie</t>
    </r>
  </si>
  <si>
    <t>TUR</t>
  </si>
  <si>
    <r>
      <rPr>
        <sz val="11"/>
        <color rgb="FF000000"/>
        <rFont val="Calibri"/>
        <family val="2"/>
        <scheme val="minor"/>
      </rPr>
      <t>Turquie</t>
    </r>
  </si>
  <si>
    <t>UGA</t>
  </si>
  <si>
    <t>Ouganda</t>
  </si>
  <si>
    <t>UKR</t>
  </si>
  <si>
    <r>
      <rPr>
        <sz val="11"/>
        <color rgb="FF000000"/>
        <rFont val="Calibri"/>
        <family val="2"/>
        <scheme val="minor"/>
      </rPr>
      <t>Ukraine</t>
    </r>
  </si>
  <si>
    <t>ARE</t>
  </si>
  <si>
    <r>
      <rPr>
        <sz val="11"/>
        <color rgb="FF000000"/>
        <rFont val="Calibri"/>
        <family val="2"/>
        <scheme val="minor"/>
      </rPr>
      <t>Émirats arabes unis</t>
    </r>
  </si>
  <si>
    <t>GBR</t>
  </si>
  <si>
    <r>
      <rPr>
        <sz val="11"/>
        <color rgb="FF000000"/>
        <rFont val="Calibri"/>
        <family val="2"/>
        <scheme val="minor"/>
      </rPr>
      <t>Royaume‑Uni</t>
    </r>
  </si>
  <si>
    <t>USA</t>
  </si>
  <si>
    <r>
      <rPr>
        <sz val="11"/>
        <color rgb="FF000000"/>
        <rFont val="Calibri"/>
        <family val="2"/>
        <scheme val="minor"/>
      </rPr>
      <t>États-Unis</t>
    </r>
  </si>
  <si>
    <t>URY</t>
  </si>
  <si>
    <r>
      <rPr>
        <sz val="11"/>
        <color rgb="FF000000"/>
        <rFont val="Calibri"/>
        <family val="2"/>
        <scheme val="minor"/>
      </rPr>
      <t>Uruguay</t>
    </r>
  </si>
  <si>
    <t>UZB</t>
  </si>
  <si>
    <r>
      <rPr>
        <sz val="11"/>
        <color rgb="FF000000"/>
        <rFont val="Calibri"/>
        <family val="2"/>
        <scheme val="minor"/>
      </rPr>
      <t>Ouzbékistan</t>
    </r>
  </si>
  <si>
    <t>VUT</t>
  </si>
  <si>
    <t>Vanuatu</t>
  </si>
  <si>
    <t>VAT</t>
  </si>
  <si>
    <t>Vatican</t>
  </si>
  <si>
    <t>VEN</t>
  </si>
  <si>
    <r>
      <rPr>
        <sz val="11"/>
        <color rgb="FF000000"/>
        <rFont val="Calibri"/>
        <family val="2"/>
        <scheme val="minor"/>
      </rPr>
      <t>Venezuela</t>
    </r>
  </si>
  <si>
    <t>VNM</t>
  </si>
  <si>
    <t>Vietnam</t>
  </si>
  <si>
    <t>OWID_WRL</t>
  </si>
  <si>
    <r>
      <rPr>
        <sz val="11"/>
        <color theme="1"/>
        <rFont val="Calibri"/>
        <family val="2"/>
        <scheme val="minor"/>
      </rPr>
      <t>Monde</t>
    </r>
  </si>
  <si>
    <t>YEM</t>
  </si>
  <si>
    <r>
      <rPr>
        <sz val="11"/>
        <color rgb="FF000000"/>
        <rFont val="Calibri"/>
        <family val="2"/>
        <scheme val="minor"/>
      </rPr>
      <t>Yémen</t>
    </r>
  </si>
  <si>
    <t>ZMB</t>
  </si>
  <si>
    <r>
      <rPr>
        <sz val="11"/>
        <color rgb="FF000000"/>
        <rFont val="Calibri"/>
        <family val="2"/>
        <scheme val="minor"/>
      </rPr>
      <t>Zambie</t>
    </r>
  </si>
  <si>
    <t>ZWE</t>
  </si>
  <si>
    <r>
      <rPr>
        <sz val="11"/>
        <color rgb="FF000000"/>
        <rFont val="Calibri"/>
        <family val="2"/>
        <scheme val="minor"/>
      </rPr>
      <t>Zimbabwe</t>
    </r>
  </si>
  <si>
    <t>Pays</t>
  </si>
  <si>
    <r>
      <rPr>
        <sz val="11"/>
        <color rgb="FF000000"/>
        <rFont val="Calibri"/>
        <family val="2"/>
        <scheme val="minor"/>
      </rPr>
      <t>Congo (Kinshasa)</t>
    </r>
  </si>
  <si>
    <r>
      <rPr>
        <sz val="11"/>
        <color rgb="FF000000"/>
        <rFont val="Calibri"/>
        <family val="2"/>
        <scheme val="minor"/>
      </rPr>
      <t>Corée du Sud</t>
    </r>
  </si>
  <si>
    <r>
      <rPr>
        <sz val="11"/>
        <color rgb="FF000000"/>
        <rFont val="Calibri"/>
        <family val="2"/>
        <scheme val="minor"/>
      </rPr>
      <t>Congo (Brazzaville)</t>
    </r>
  </si>
  <si>
    <r>
      <rPr>
        <sz val="11"/>
        <color rgb="FF000000"/>
        <rFont val="Calibri"/>
        <family val="2"/>
        <scheme val="minor"/>
      </rPr>
      <t>Cap-Vert</t>
    </r>
  </si>
  <si>
    <t>Décès COVID</t>
  </si>
  <si>
    <t>Canada H</t>
  </si>
  <si>
    <t>Canada F</t>
  </si>
  <si>
    <t>T.-N., H</t>
  </si>
  <si>
    <t>T.-N., F</t>
  </si>
  <si>
    <t>Î.-P.-É., H</t>
  </si>
  <si>
    <t>Î.-P.-É., F</t>
  </si>
  <si>
    <t>N.-É., H</t>
  </si>
  <si>
    <t>N.-É., F</t>
  </si>
  <si>
    <t>Ontario, H</t>
  </si>
  <si>
    <t>Ontario, F</t>
  </si>
  <si>
    <t>Manitoba, H</t>
  </si>
  <si>
    <t>Manitoba, F</t>
  </si>
  <si>
    <t>Saskatchewan, H</t>
  </si>
  <si>
    <t>Saskatchewan, F</t>
  </si>
  <si>
    <t>Alberta, H</t>
  </si>
  <si>
    <t>Alberta, F</t>
  </si>
  <si>
    <t>C.-B., H</t>
  </si>
  <si>
    <t>C.-B., F</t>
  </si>
  <si>
    <t>Nunavut, H</t>
  </si>
  <si>
    <t>Nunavut, F</t>
  </si>
  <si>
    <t>Yukon, H</t>
  </si>
  <si>
    <t>Yukon, F</t>
  </si>
  <si>
    <t>T.N.-O., H</t>
  </si>
  <si>
    <t>T.N.-O., F</t>
  </si>
  <si>
    <t>Montréal, H</t>
  </si>
  <si>
    <t>Montréal, F</t>
  </si>
  <si>
    <t>Toronto, H</t>
  </si>
  <si>
    <t>Toronto, F</t>
  </si>
  <si>
    <t>Vancouver, H</t>
  </si>
  <si>
    <t>Vancouver, F</t>
  </si>
  <si>
    <r>
      <rPr>
        <b/>
        <sz val="11"/>
        <color theme="1"/>
        <rFont val="Calibri"/>
        <family val="2"/>
        <scheme val="minor"/>
      </rPr>
      <t>De Statistique Canada, 11 janvier 2021</t>
    </r>
  </si>
  <si>
    <r>
      <rPr>
        <sz val="12"/>
        <color rgb="FF00B050"/>
        <rFont val="Calibri"/>
        <family val="2"/>
        <scheme val="minor"/>
      </rPr>
      <t xml:space="preserve">La cellule L2 permet de saisir des données statistiques d’autres pays du monde. </t>
    </r>
  </si>
  <si>
    <r>
      <rPr>
        <b/>
        <u/>
        <sz val="11"/>
        <color theme="1"/>
        <rFont val="Calibri"/>
        <family val="2"/>
        <scheme val="minor"/>
      </rPr>
      <t>Taux d’infection au Canada</t>
    </r>
  </si>
  <si>
    <t>Population en sept. 2020</t>
  </si>
  <si>
    <r>
      <rPr>
        <b/>
        <sz val="11"/>
        <color theme="1"/>
        <rFont val="Calibri"/>
        <family val="2"/>
        <scheme val="minor"/>
      </rPr>
      <t>Des CDC, 23 octobre 2020</t>
    </r>
  </si>
  <si>
    <r>
      <rPr>
        <sz val="11"/>
        <color theme="1"/>
        <rFont val="Calibri"/>
        <family val="2"/>
        <scheme val="minor"/>
      </rPr>
      <t>de la population et le facteur de mortalité assurés/population.</t>
    </r>
  </si>
  <si>
    <r>
      <rPr>
        <sz val="11"/>
        <color theme="1"/>
        <rFont val="Calibri"/>
        <family val="2"/>
        <scheme val="minor"/>
      </rPr>
      <t xml:space="preserve">qui est habituellement d’un an. La surmortalité produite par cet outil s’applique </t>
    </r>
  </si>
  <si>
    <r>
      <rPr>
        <sz val="11"/>
        <color theme="1"/>
        <rFont val="Calibri"/>
        <family val="2"/>
        <scheme val="minor"/>
      </rPr>
      <t>Ces tableaux seront révisés périodiquement au fur et à mesure de l’obtention de nouvelles données.</t>
    </r>
  </si>
  <si>
    <r>
      <rPr>
        <sz val="11"/>
        <color theme="1"/>
        <rFont val="Calibri"/>
        <family val="2"/>
        <scheme val="minor"/>
      </rPr>
      <t>données du recensement spécifiques à l’âge et au sexe.</t>
    </r>
  </si>
  <si>
    <r>
      <rPr>
        <sz val="11"/>
        <color rgb="FF0070C0"/>
        <rFont val="Calibri"/>
        <family val="2"/>
        <scheme val="minor"/>
      </rPr>
      <t>Les données seront révisées périodiquement.</t>
    </r>
  </si>
  <si>
    <r>
      <rPr>
        <b/>
        <i/>
        <u/>
        <sz val="13"/>
        <color theme="1"/>
        <rFont val="Calibri"/>
        <family val="2"/>
        <scheme val="minor"/>
      </rPr>
      <t>Mise en garde</t>
    </r>
  </si>
  <si>
    <r>
      <rPr>
        <sz val="13"/>
        <color rgb="FF7030A0"/>
        <rFont val="Calibri"/>
        <family val="2"/>
        <scheme val="minor"/>
      </rPr>
      <t>L’utilisation de cet outil doit se faire avec prudence, car celui-ci repose sur un ensemble d’hypothèses qui seront continuellement révisées au fur et à mesure de l’évolution de la pandémie.</t>
    </r>
  </si>
  <si>
    <r>
      <rPr>
        <sz val="13"/>
        <color rgb="FF7030A0"/>
        <rFont val="Calibri"/>
        <family val="2"/>
        <scheme val="minor"/>
      </rPr>
      <t>Tous les efforts ont été déployés pour assurer l’exactitude des informations fournies.</t>
    </r>
  </si>
  <si>
    <r>
      <rPr>
        <b/>
        <i/>
        <u/>
        <sz val="13"/>
        <color theme="1"/>
        <rFont val="Calibri"/>
        <family val="2"/>
        <scheme val="minor"/>
      </rPr>
      <t>Instructions</t>
    </r>
  </si>
  <si>
    <r>
      <rPr>
        <sz val="12"/>
        <color rgb="FF00B050"/>
        <rFont val="Calibri"/>
        <family val="2"/>
        <scheme val="minor"/>
      </rPr>
      <t>Les cellules C13:E113 indiquent les décès pour 1 000 000 assurés, selon l’âge et le sexe et au total pour la province ou le territoire sélectionné à la cellule C5.</t>
    </r>
  </si>
  <si>
    <r>
      <rPr>
        <b/>
        <i/>
        <u/>
        <sz val="13"/>
        <color theme="1"/>
        <rFont val="Calibri"/>
        <family val="2"/>
        <scheme val="minor"/>
      </rPr>
      <t>Informations sur la COVID-19</t>
    </r>
  </si>
  <si>
    <t>Statistiques</t>
  </si>
  <si>
    <r>
      <rPr>
        <b/>
        <i/>
        <u/>
        <sz val="13"/>
        <color theme="1"/>
        <rFont val="Calibri"/>
        <family val="2"/>
        <scheme val="minor"/>
      </rPr>
      <t>Taux d’infection et de mortalité selon l’âge</t>
    </r>
  </si>
  <si>
    <t>Décès au Canada</t>
  </si>
  <si>
    <t>Infections au Canada</t>
  </si>
  <si>
    <t>Décès bruts C-19 projetés</t>
  </si>
  <si>
    <r>
      <rPr>
        <b/>
        <i/>
        <u/>
        <sz val="13"/>
        <color theme="1"/>
        <rFont val="Calibri"/>
        <family val="2"/>
        <scheme val="minor"/>
      </rPr>
      <t>Données sur la COVID au 9 janvier 2021</t>
    </r>
  </si>
  <si>
    <t>* Le total des données du Recensement de 2016 ne correspondra pas aux totaux des données au T3 de 2020 à droite.</t>
  </si>
  <si>
    <r>
      <rPr>
        <sz val="11"/>
        <color theme="1"/>
        <rFont val="Calibri"/>
        <family val="2"/>
        <scheme val="minor"/>
      </rPr>
      <t>Source : tableau 17-10-0009-01, Statistique Canada</t>
    </r>
  </si>
  <si>
    <r>
      <rPr>
        <sz val="11"/>
        <color theme="1"/>
        <rFont val="Calibri"/>
        <family val="2"/>
        <scheme val="minor"/>
      </rPr>
      <t xml:space="preserve">   Tous âges</t>
    </r>
  </si>
  <si>
    <r>
      <rPr>
        <sz val="11"/>
        <color theme="1"/>
        <rFont val="Calibri"/>
        <family val="2"/>
        <scheme val="minor"/>
      </rPr>
      <t xml:space="preserve">   Moins de 15 ans</t>
    </r>
  </si>
  <si>
    <r>
      <rPr>
        <b/>
        <sz val="11"/>
        <color theme="1"/>
        <rFont val="Calibri"/>
        <family val="2"/>
        <scheme val="minor"/>
      </rPr>
      <t>Population américaine selon l’âge au dernier recensement</t>
    </r>
  </si>
  <si>
    <t>Unités incertaines</t>
  </si>
  <si>
    <t>Tests effectués</t>
  </si>
  <si>
    <t>Personnes testées</t>
  </si>
  <si>
    <t>Échantillons analysés</t>
  </si>
  <si>
    <r>
      <rPr>
        <sz val="11"/>
        <color theme="1"/>
        <rFont val="Calibri"/>
        <family val="2"/>
        <scheme val="minor"/>
      </rPr>
      <t>Ce lien permet d’accéder à des ratios assurés/population selon le sexe en ce qui concerne la grippe.</t>
    </r>
  </si>
  <si>
    <t xml:space="preserve">https://www.msn.com/en-ca/news/canada/beyond-the-numbers-who-is-dying-of-covid-in-canada-and-how/ar-BB1bqOHC?ocid=msedgdhp&amp;li=AAggNb9 </t>
  </si>
  <si>
    <r>
      <rPr>
        <sz val="11"/>
        <rFont val="Calibri"/>
        <family val="2"/>
        <scheme val="minor"/>
      </rPr>
      <t>Décès COVID au Canada selon l’âge.</t>
    </r>
  </si>
  <si>
    <t>https://sante-infobase.canada.ca/covid-19/resume-epidemiologique-cas-covid-19.html</t>
  </si>
  <si>
    <t>Proportion de décès bruts C-19 chez les femmes assurées, par tranche de 100 000 personnes</t>
  </si>
  <si>
    <t>Proportion de décès bruts C-19 chez les hommes assurés, par tranche de 100 000 personnes</t>
  </si>
  <si>
    <t>Nombre estimatif total de décès bruts C-19 chez les personnes assurées, par tranche de 100 000 personnes</t>
  </si>
  <si>
    <t>Taux de mortalité de la population</t>
  </si>
  <si>
    <t>N.-B., H</t>
  </si>
  <si>
    <t>N.-B., F</t>
  </si>
  <si>
    <r>
      <rPr>
        <sz val="11"/>
        <color theme="1"/>
        <rFont val="Calibri"/>
        <family val="2"/>
        <scheme val="minor"/>
      </rPr>
      <t>Source : tableau 98-400-X2016001-English_CSV_dat, Statistique Canada</t>
    </r>
  </si>
  <si>
    <r>
      <rPr>
        <sz val="12"/>
        <color rgb="FF00B050"/>
        <rFont val="Calibri"/>
        <family val="2"/>
        <scheme val="minor"/>
      </rPr>
      <t xml:space="preserve">Les cellules H13 à H113 indiquent les décès pour 1 000 000 d’habitants au total ainsi que les taux de létalité par âge. </t>
    </r>
  </si>
  <si>
    <r>
      <rPr>
        <sz val="11"/>
        <color theme="1"/>
        <rFont val="Calibri"/>
        <family val="2"/>
        <scheme val="minor"/>
      </rPr>
      <t>Ce lien permet d’appréhender les effets du coronavirus sur les personnes âgées.</t>
    </r>
  </si>
  <si>
    <r>
      <rPr>
        <sz val="11"/>
        <color theme="1"/>
        <rFont val="Calibri"/>
        <family val="2"/>
        <scheme val="minor"/>
      </rPr>
      <t>Ce lien permet d’accéder à des données sur le coronavirus selon l’âge et le sexe.</t>
    </r>
  </si>
  <si>
    <t>Décès régionaux</t>
  </si>
  <si>
    <t>Infections régionales</t>
  </si>
  <si>
    <t>Taux régional d’infection</t>
  </si>
  <si>
    <t>Province, territoire ou ville (région)</t>
  </si>
  <si>
    <t>Territoires du Nord-Ouest</t>
  </si>
  <si>
    <t>Québec</t>
  </si>
  <si>
    <t>Montréal</t>
  </si>
  <si>
    <r>
      <rPr>
        <sz val="11"/>
        <color theme="1"/>
        <rFont val="Calibri"/>
        <family val="2"/>
        <scheme val="minor"/>
      </rPr>
      <t>Québec, H</t>
    </r>
  </si>
  <si>
    <r>
      <rPr>
        <sz val="11"/>
        <color theme="1"/>
        <rFont val="Calibri"/>
        <family val="2"/>
        <scheme val="minor"/>
      </rPr>
      <t>Québec, F</t>
    </r>
  </si>
  <si>
    <r>
      <rPr>
        <sz val="12"/>
        <color rgb="FF00B050"/>
        <rFont val="Calibri"/>
        <family val="2"/>
        <scheme val="minor"/>
      </rPr>
      <t>Les cellules C5 à C8 en jaune permettent de saisir les principales données du modèle. Voir ci-dessous. La cellule L2 en jaune permet de saisir les données des pays du monde entier.</t>
    </r>
  </si>
  <si>
    <t>Québec</t>
  </si>
  <si>
    <r>
      <rPr>
        <sz val="11"/>
        <color theme="1"/>
        <rFont val="Calibri"/>
        <family val="2"/>
        <scheme val="minor"/>
      </rPr>
      <t>Monde</t>
    </r>
  </si>
  <si>
    <t>Québec</t>
  </si>
  <si>
    <t>Âge</t>
  </si>
  <si>
    <t>Âge</t>
  </si>
  <si>
    <t>Âge</t>
  </si>
  <si>
    <t>Infections</t>
  </si>
  <si>
    <t>Québec</t>
  </si>
  <si>
    <t>Province</t>
  </si>
  <si>
    <t>Décès</t>
  </si>
  <si>
    <t>Terre-Neuve</t>
  </si>
  <si>
    <t>Île‑du‑Prince‑Édouard</t>
  </si>
  <si>
    <t>Nouvelle‑Écosse</t>
  </si>
  <si>
    <t>Nouveau-Brunswick</t>
  </si>
  <si>
    <t>Québec</t>
  </si>
  <si>
    <t>Ontario</t>
  </si>
  <si>
    <t>Manitoba</t>
  </si>
  <si>
    <t>Saskatchewan</t>
  </si>
  <si>
    <t>Alberta</t>
  </si>
  <si>
    <t>Colombie-Britannique</t>
  </si>
  <si>
    <t>Nunavut</t>
  </si>
  <si>
    <t>Territoires du Nord-Ouest</t>
  </si>
  <si>
    <t>Yukon</t>
  </si>
  <si>
    <t>Canada</t>
  </si>
  <si>
    <t>Montréal</t>
  </si>
  <si>
    <t>Toronto</t>
  </si>
  <si>
    <t>Vancouver</t>
  </si>
  <si>
    <r>
      <rPr>
        <sz val="11"/>
        <color rgb="FF000000"/>
        <rFont val="Calibri"/>
        <family val="2"/>
        <scheme val="minor"/>
      </rPr>
      <t>Pays</t>
    </r>
  </si>
  <si>
    <r>
      <rPr>
        <sz val="11"/>
        <color rgb="FF000000"/>
        <rFont val="Calibri"/>
        <family val="2"/>
        <scheme val="minor"/>
      </rPr>
      <t>Population</t>
    </r>
  </si>
  <si>
    <r>
      <rPr>
        <sz val="11"/>
        <color rgb="FF000000"/>
        <rFont val="Calibri"/>
        <family val="2"/>
        <scheme val="minor"/>
      </rPr>
      <t>Monde</t>
    </r>
  </si>
  <si>
    <t>Âge</t>
  </si>
  <si>
    <t>Canada</t>
  </si>
  <si>
    <t>Terre-Neuve</t>
  </si>
  <si>
    <t>Île‑du‑Prince‑Édouard</t>
  </si>
  <si>
    <t>Nouveau-Brunswick</t>
  </si>
  <si>
    <t>Nouvelle‑Écosse</t>
  </si>
  <si>
    <r>
      <rPr>
        <sz val="11"/>
        <color theme="1"/>
        <rFont val="Calibri"/>
        <family val="2"/>
        <scheme val="minor"/>
      </rPr>
      <t>Québec</t>
    </r>
  </si>
  <si>
    <t>Ontario</t>
  </si>
  <si>
    <t>Manitoba</t>
  </si>
  <si>
    <t>Saskatchewan</t>
  </si>
  <si>
    <t>Alberta</t>
  </si>
  <si>
    <t>Colombie-Britannique</t>
  </si>
  <si>
    <t>Nunavut</t>
  </si>
  <si>
    <t>Yukon</t>
  </si>
  <si>
    <t>Territoires du Nord-Ouest</t>
  </si>
  <si>
    <r>
      <rPr>
        <sz val="11"/>
        <color theme="1"/>
        <rFont val="Calibri"/>
        <family val="2"/>
        <scheme val="minor"/>
      </rPr>
      <t>Montréal</t>
    </r>
  </si>
  <si>
    <t>Toronto</t>
  </si>
  <si>
    <t>Vancouver</t>
  </si>
  <si>
    <t>Canada</t>
  </si>
  <si>
    <t>Âge</t>
  </si>
  <si>
    <t>Homme</t>
  </si>
  <si>
    <t>Femme</t>
  </si>
  <si>
    <r>
      <rPr>
        <sz val="11"/>
        <color theme="1"/>
        <rFont val="Calibri"/>
        <family val="2"/>
        <scheme val="minor"/>
      </rPr>
      <t>Âge</t>
    </r>
  </si>
  <si>
    <r>
      <rPr>
        <sz val="11"/>
        <color theme="1"/>
        <rFont val="Calibri"/>
        <family val="2"/>
        <scheme val="minor"/>
      </rPr>
      <t>Femme</t>
    </r>
  </si>
  <si>
    <r>
      <rPr>
        <sz val="11"/>
        <color theme="1"/>
        <rFont val="Calibri"/>
        <family val="2"/>
        <scheme val="minor"/>
      </rPr>
      <t>Homme</t>
    </r>
  </si>
  <si>
    <r>
      <rPr>
        <sz val="11"/>
        <color theme="1"/>
        <rFont val="Calibri"/>
        <family val="2"/>
        <scheme val="minor"/>
      </rPr>
      <t>Total</t>
    </r>
  </si>
  <si>
    <t>Terre-Neuve</t>
  </si>
  <si>
    <t>Nombre</t>
  </si>
  <si>
    <t>Pourcentage</t>
  </si>
  <si>
    <t>Nombre</t>
  </si>
  <si>
    <t>Pourcentage</t>
  </si>
  <si>
    <r>
      <rPr>
        <sz val="11"/>
        <color theme="1"/>
        <rFont val="Calibri"/>
        <family val="2"/>
        <scheme val="minor"/>
      </rPr>
      <t>Population</t>
    </r>
  </si>
  <si>
    <t>Île‑du‑Prince‑Édouard</t>
  </si>
  <si>
    <t>Nouveau-Brunswick</t>
  </si>
  <si>
    <t>Nouvelle‑Écosse</t>
  </si>
  <si>
    <t>Québec</t>
  </si>
  <si>
    <t>Ontario</t>
  </si>
  <si>
    <t>Manitoba</t>
  </si>
  <si>
    <t>Saskatchewan</t>
  </si>
  <si>
    <t>Alberta</t>
  </si>
  <si>
    <t>Colombie-Britannique</t>
  </si>
  <si>
    <r>
      <rPr>
        <sz val="11"/>
        <color theme="1"/>
        <rFont val="Calibri"/>
        <family val="2"/>
        <scheme val="minor"/>
      </rPr>
      <t>Total</t>
    </r>
  </si>
  <si>
    <t>Nunavut</t>
  </si>
  <si>
    <t>Yukon</t>
  </si>
  <si>
    <t>Territoires du Nord-Ouest</t>
  </si>
  <si>
    <r>
      <rPr>
        <sz val="11"/>
        <color theme="1"/>
        <rFont val="Calibri"/>
        <family val="2"/>
        <scheme val="minor"/>
      </rPr>
      <t>Âge</t>
    </r>
  </si>
  <si>
    <r>
      <rPr>
        <sz val="11"/>
        <color theme="1"/>
        <rFont val="Calibri"/>
        <family val="2"/>
        <scheme val="minor"/>
      </rPr>
      <t>Borne inf.</t>
    </r>
  </si>
  <si>
    <r>
      <rPr>
        <sz val="11"/>
        <color theme="1"/>
        <rFont val="Calibri"/>
        <family val="2"/>
        <scheme val="minor"/>
      </rPr>
      <t>Âge</t>
    </r>
  </si>
  <si>
    <r>
      <rPr>
        <sz val="11"/>
        <color theme="1"/>
        <rFont val="Calibri"/>
        <family val="2"/>
        <scheme val="minor"/>
      </rPr>
      <t>Population</t>
    </r>
  </si>
  <si>
    <r>
      <rPr>
        <sz val="11"/>
        <color theme="1"/>
        <rFont val="Calibri"/>
        <family val="2"/>
        <scheme val="minor"/>
      </rPr>
      <t>Population d’hommes</t>
    </r>
  </si>
  <si>
    <r>
      <rPr>
        <sz val="11"/>
        <color theme="1"/>
        <rFont val="Calibri"/>
        <family val="2"/>
        <scheme val="minor"/>
      </rPr>
      <t>Population de femmes</t>
    </r>
  </si>
  <si>
    <t>Montréal</t>
  </si>
  <si>
    <t>0-4</t>
  </si>
  <si>
    <t>Toronto</t>
  </si>
  <si>
    <t>5-17</t>
  </si>
  <si>
    <t>Vancouver</t>
  </si>
  <si>
    <t>18-29</t>
  </si>
  <si>
    <t>30‑39</t>
  </si>
  <si>
    <t>30‑39</t>
  </si>
  <si>
    <t>40‑49</t>
  </si>
  <si>
    <t>40‑49</t>
  </si>
  <si>
    <t>50-64</t>
  </si>
  <si>
    <t>65-74</t>
  </si>
  <si>
    <r>
      <rPr>
        <sz val="11"/>
        <color theme="1"/>
        <rFont val="Calibri"/>
        <family val="2"/>
        <scheme val="minor"/>
      </rPr>
      <t xml:space="preserve">        </t>
    </r>
  </si>
  <si>
    <r>
      <rPr>
        <sz val="11"/>
        <color theme="1"/>
        <rFont val="Calibri"/>
        <family val="2"/>
        <scheme val="minor"/>
      </rPr>
      <t xml:space="preserve">        </t>
    </r>
  </si>
  <si>
    <r>
      <rPr>
        <sz val="11"/>
        <color theme="1"/>
        <rFont val="Calibri"/>
        <family val="2"/>
        <scheme val="minor"/>
      </rPr>
      <t xml:space="preserve">        </t>
    </r>
  </si>
  <si>
    <r>
      <rPr>
        <sz val="11"/>
        <color theme="1"/>
        <rFont val="Calibri"/>
        <family val="2"/>
        <scheme val="minor"/>
      </rPr>
      <t xml:space="preserve">        </t>
    </r>
  </si>
  <si>
    <r>
      <rPr>
        <sz val="11"/>
        <color theme="1"/>
        <rFont val="Calibri"/>
        <family val="2"/>
        <scheme val="minor"/>
      </rPr>
      <t xml:space="preserve">        </t>
    </r>
  </si>
  <si>
    <t>75-84</t>
  </si>
  <si>
    <t>85+</t>
  </si>
  <si>
    <r>
      <rPr>
        <sz val="11"/>
        <color theme="1"/>
        <rFont val="Calibri"/>
        <family val="2"/>
        <scheme val="minor"/>
      </rPr>
      <t>Total</t>
    </r>
  </si>
  <si>
    <r>
      <rPr>
        <sz val="11"/>
        <color theme="1"/>
        <rFont val="Calibri"/>
        <family val="2"/>
        <scheme val="minor"/>
      </rPr>
      <t>Total</t>
    </r>
  </si>
  <si>
    <r>
      <rPr>
        <sz val="11"/>
        <color theme="1"/>
        <rFont val="Calibri"/>
        <family val="2"/>
        <scheme val="minor"/>
      </rPr>
      <t xml:space="preserve">(X)      </t>
    </r>
  </si>
  <si>
    <r>
      <rPr>
        <sz val="11"/>
        <color theme="1"/>
        <rFont val="Calibri"/>
        <family val="2"/>
        <scheme val="minor"/>
      </rPr>
      <t xml:space="preserve">(X)      </t>
    </r>
  </si>
  <si>
    <r>
      <rPr>
        <sz val="11"/>
        <color rgb="FF000000"/>
        <rFont val="Calibri"/>
        <family val="2"/>
        <scheme val="minor"/>
      </rPr>
      <t>Canada</t>
    </r>
  </si>
  <si>
    <t>100+</t>
  </si>
  <si>
    <r>
      <rPr>
        <sz val="11"/>
        <color theme="1"/>
        <rFont val="Calibri"/>
        <family val="2"/>
        <scheme val="minor"/>
      </rPr>
      <t>100+</t>
    </r>
  </si>
  <si>
    <r>
      <rPr>
        <sz val="11"/>
        <color theme="1"/>
        <rFont val="Calibri"/>
        <family val="2"/>
        <scheme val="minor"/>
      </rPr>
      <t>100+</t>
    </r>
  </si>
  <si>
    <t>Afghanistan</t>
  </si>
  <si>
    <t>Albanie</t>
  </si>
  <si>
    <t>01-01-2021</t>
  </si>
  <si>
    <t>Algérie</t>
  </si>
  <si>
    <t>01-01-2021</t>
  </si>
  <si>
    <t>Europe</t>
  </si>
  <si>
    <t>01-01-2021</t>
  </si>
  <si>
    <t>Afrique</t>
  </si>
  <si>
    <t>Angola</t>
  </si>
  <si>
    <t>01-01-2021</t>
  </si>
  <si>
    <t>01-01-2021</t>
  </si>
  <si>
    <t>Argentine</t>
  </si>
  <si>
    <t>01-01-2021</t>
  </si>
  <si>
    <t>Asie</t>
  </si>
  <si>
    <t>Arménie</t>
  </si>
  <si>
    <t>01-01-2021</t>
  </si>
  <si>
    <t>Australie</t>
  </si>
  <si>
    <t>01-01-2021</t>
  </si>
  <si>
    <t>Europe</t>
  </si>
  <si>
    <t>Autriche</t>
  </si>
  <si>
    <t>01-01-2021</t>
  </si>
  <si>
    <t>Asie</t>
  </si>
  <si>
    <t>Azerbaïdjan</t>
  </si>
  <si>
    <t>01-01-2021</t>
  </si>
  <si>
    <t>Amérique du Nord</t>
  </si>
  <si>
    <t>Bahamas</t>
  </si>
  <si>
    <t>01-01-2021</t>
  </si>
  <si>
    <t>Asie</t>
  </si>
  <si>
    <t>Bahreïn</t>
  </si>
  <si>
    <t>01-01-2021</t>
  </si>
  <si>
    <t>Asie</t>
  </si>
  <si>
    <t>Bangladesh</t>
  </si>
  <si>
    <t>01-01-2021</t>
  </si>
  <si>
    <t>Amérique du Nord</t>
  </si>
  <si>
    <t>Barbade</t>
  </si>
  <si>
    <t>01-01-2021</t>
  </si>
  <si>
    <t>Europe</t>
  </si>
  <si>
    <t>Biélorussie</t>
  </si>
  <si>
    <t>01-01-2021</t>
  </si>
  <si>
    <t>Europe</t>
  </si>
  <si>
    <t>Belgique</t>
  </si>
  <si>
    <t>01-01-2021</t>
  </si>
  <si>
    <t>Amérique du Nord</t>
  </si>
  <si>
    <t>Bélize</t>
  </si>
  <si>
    <t>01-01-2021</t>
  </si>
  <si>
    <t>Afrique</t>
  </si>
  <si>
    <t>Bénin</t>
  </si>
  <si>
    <t>01-01-2021</t>
  </si>
  <si>
    <t>Asie</t>
  </si>
  <si>
    <t>01-01-2021</t>
  </si>
  <si>
    <t>Amérique du Sud</t>
  </si>
  <si>
    <t>Bolivie</t>
  </si>
  <si>
    <t>01-01-2021</t>
  </si>
  <si>
    <t>Europe</t>
  </si>
  <si>
    <t>Bosnie-Herzégovine</t>
  </si>
  <si>
    <t>01-01-2021</t>
  </si>
  <si>
    <t>Afrique</t>
  </si>
  <si>
    <t>Botswana</t>
  </si>
  <si>
    <t>01-01-2021</t>
  </si>
  <si>
    <t>Amérique du Sud</t>
  </si>
  <si>
    <t>Brésil</t>
  </si>
  <si>
    <t>01-01-2021</t>
  </si>
  <si>
    <t>Asie</t>
  </si>
  <si>
    <t>Brunei</t>
  </si>
  <si>
    <t>01-01-2021</t>
  </si>
  <si>
    <t>Europe</t>
  </si>
  <si>
    <t>Bulgarie</t>
  </si>
  <si>
    <t>01-01-2021</t>
  </si>
  <si>
    <t>Afrique</t>
  </si>
  <si>
    <t>Burkina Faso</t>
  </si>
  <si>
    <t>01-01-2021</t>
  </si>
  <si>
    <t>Afrique</t>
  </si>
  <si>
    <t>01-01-2021</t>
  </si>
  <si>
    <t>Asie</t>
  </si>
  <si>
    <t>01-01-2021</t>
  </si>
  <si>
    <t>Afrique</t>
  </si>
  <si>
    <t>Cameroun</t>
  </si>
  <si>
    <t>01-01-2021</t>
  </si>
  <si>
    <t>Amérique du Nord</t>
  </si>
  <si>
    <t>Canada</t>
  </si>
  <si>
    <t>01-01-2021</t>
  </si>
  <si>
    <t>Afrique</t>
  </si>
  <si>
    <t>01-01-2021</t>
  </si>
  <si>
    <t>Afrique</t>
  </si>
  <si>
    <t>01-01-2021</t>
  </si>
  <si>
    <t>Afrique</t>
  </si>
  <si>
    <t>Tchad</t>
  </si>
  <si>
    <t>01-01-2021</t>
  </si>
  <si>
    <t>Amérique du Sud</t>
  </si>
  <si>
    <t>Chili</t>
  </si>
  <si>
    <t>01-01-2021</t>
  </si>
  <si>
    <t>Asie</t>
  </si>
  <si>
    <t>Chine</t>
  </si>
  <si>
    <t>01-01-2021</t>
  </si>
  <si>
    <t>Amérique du Sud</t>
  </si>
  <si>
    <t>Colombie</t>
  </si>
  <si>
    <t>01-01-2021</t>
  </si>
  <si>
    <t>Afrique</t>
  </si>
  <si>
    <t>01-01-2021</t>
  </si>
  <si>
    <t>Afrique</t>
  </si>
  <si>
    <t>01-01-2021</t>
  </si>
  <si>
    <t>Amérique du Nord</t>
  </si>
  <si>
    <t>Costa Rica</t>
  </si>
  <si>
    <t>01-01-2021</t>
  </si>
  <si>
    <t>Afrique</t>
  </si>
  <si>
    <t>Côte d’Ivoire</t>
  </si>
  <si>
    <t>01-01-2021</t>
  </si>
  <si>
    <t>Europe</t>
  </si>
  <si>
    <t>Croatie</t>
  </si>
  <si>
    <t>01-01-2021</t>
  </si>
  <si>
    <t>Amérique du Nord</t>
  </si>
  <si>
    <t>Cuba</t>
  </si>
  <si>
    <t>01-01-2021</t>
  </si>
  <si>
    <t>Europe</t>
  </si>
  <si>
    <t>Chypre</t>
  </si>
  <si>
    <t>01-01-2021</t>
  </si>
  <si>
    <t>Europe</t>
  </si>
  <si>
    <t>Tchéquie</t>
  </si>
  <si>
    <t>01-01-2021</t>
  </si>
  <si>
    <t>Afrique</t>
  </si>
  <si>
    <t>01-01-2021</t>
  </si>
  <si>
    <t>Europe</t>
  </si>
  <si>
    <t>Danemark</t>
  </si>
  <si>
    <t>01-01-2021</t>
  </si>
  <si>
    <t>Afrique</t>
  </si>
  <si>
    <t>Djibouti</t>
  </si>
  <si>
    <t>01-01-2021</t>
  </si>
  <si>
    <t>Amérique du Nord</t>
  </si>
  <si>
    <t>01-01-2021</t>
  </si>
  <si>
    <t>Amérique du Nord</t>
  </si>
  <si>
    <t>République dominicaine</t>
  </si>
  <si>
    <t>01-01-2021</t>
  </si>
  <si>
    <t>Amérique du Sud</t>
  </si>
  <si>
    <t>Équateur</t>
  </si>
  <si>
    <t>01-01-2021</t>
  </si>
  <si>
    <t>Afrique</t>
  </si>
  <si>
    <t>Égypte</t>
  </si>
  <si>
    <t>01-01-2021</t>
  </si>
  <si>
    <t>Amérique du Nord</t>
  </si>
  <si>
    <t>El Salvador</t>
  </si>
  <si>
    <t>01-01-2021</t>
  </si>
  <si>
    <t>Afrique</t>
  </si>
  <si>
    <t>Guinée équatoriale</t>
  </si>
  <si>
    <t>01-01-2021</t>
  </si>
  <si>
    <t>Afrique</t>
  </si>
  <si>
    <t>01-01-2021</t>
  </si>
  <si>
    <t>Europe</t>
  </si>
  <si>
    <t>Estonie</t>
  </si>
  <si>
    <t>01-01-2021</t>
  </si>
  <si>
    <t>Afrique</t>
  </si>
  <si>
    <t>Eswatini</t>
  </si>
  <si>
    <t>01-01-2021</t>
  </si>
  <si>
    <t>Afrique</t>
  </si>
  <si>
    <t>Éthiopie</t>
  </si>
  <si>
    <t>01-01-2021</t>
  </si>
  <si>
    <t>Océanie</t>
  </si>
  <si>
    <t>01-01-2021</t>
  </si>
  <si>
    <t>Europe</t>
  </si>
  <si>
    <t>Finlande</t>
  </si>
  <si>
    <t>01-01-2021</t>
  </si>
  <si>
    <t>Europe</t>
  </si>
  <si>
    <t>France</t>
  </si>
  <si>
    <t>01-01-2021</t>
  </si>
  <si>
    <t>Afrique</t>
  </si>
  <si>
    <t>Gabon</t>
  </si>
  <si>
    <t>01-01-2021</t>
  </si>
  <si>
    <t>Afrique</t>
  </si>
  <si>
    <t>Gambie</t>
  </si>
  <si>
    <t>01-01-2021</t>
  </si>
  <si>
    <t>Asie</t>
  </si>
  <si>
    <t>Géorgie</t>
  </si>
  <si>
    <t>01-01-2021</t>
  </si>
  <si>
    <t>Europe</t>
  </si>
  <si>
    <t>Allemagne</t>
  </si>
  <si>
    <t>01-01-2021</t>
  </si>
  <si>
    <t>Afrique</t>
  </si>
  <si>
    <t>Ghana</t>
  </si>
  <si>
    <t>01-01-2021</t>
  </si>
  <si>
    <t>Europe</t>
  </si>
  <si>
    <t>Grèce</t>
  </si>
  <si>
    <t>01-01-2021</t>
  </si>
  <si>
    <t>Amérique du Nord</t>
  </si>
  <si>
    <t>01-01-2021</t>
  </si>
  <si>
    <t>Amérique du Nord</t>
  </si>
  <si>
    <t>Guatemala</t>
  </si>
  <si>
    <t>01-01-2021</t>
  </si>
  <si>
    <t>Afrique</t>
  </si>
  <si>
    <t>Guinée</t>
  </si>
  <si>
    <t>01-01-2021</t>
  </si>
  <si>
    <t>Afrique</t>
  </si>
  <si>
    <t>01-01-2021</t>
  </si>
  <si>
    <t>Amérique du Sud</t>
  </si>
  <si>
    <t>Guyane</t>
  </si>
  <si>
    <t>01-01-2021</t>
  </si>
  <si>
    <t>Amérique du Nord</t>
  </si>
  <si>
    <t>Haïti</t>
  </si>
  <si>
    <t>01-01-2021</t>
  </si>
  <si>
    <t>Amérique du Nord</t>
  </si>
  <si>
    <t>Honduras</t>
  </si>
  <si>
    <t>01-01-2021</t>
  </si>
  <si>
    <t>Europe</t>
  </si>
  <si>
    <t>Hongrie</t>
  </si>
  <si>
    <t>01-01-2021</t>
  </si>
  <si>
    <t>Europe</t>
  </si>
  <si>
    <t>Islande</t>
  </si>
  <si>
    <t>01-01-2021</t>
  </si>
  <si>
    <t>Asie</t>
  </si>
  <si>
    <t>Inde</t>
  </si>
  <si>
    <t>01-01-2021</t>
  </si>
  <si>
    <t>Asie</t>
  </si>
  <si>
    <t>Indonésie</t>
  </si>
  <si>
    <t>01-01-2021</t>
  </si>
  <si>
    <t>Personnes testées</t>
  </si>
  <si>
    <t>À l’échelle internationale</t>
  </si>
  <si>
    <t>01-01-2021</t>
  </si>
  <si>
    <t>Asie</t>
  </si>
  <si>
    <t>Iran</t>
  </si>
  <si>
    <t>01-01-2021</t>
  </si>
  <si>
    <t>Asie</t>
  </si>
  <si>
    <t>Iraq</t>
  </si>
  <si>
    <t>01-01-2021</t>
  </si>
  <si>
    <t>Europe</t>
  </si>
  <si>
    <t>Irlande</t>
  </si>
  <si>
    <t>01-01-2021</t>
  </si>
  <si>
    <t>Asie</t>
  </si>
  <si>
    <t>Israël</t>
  </si>
  <si>
    <t>01-01-2021</t>
  </si>
  <si>
    <t>Europe</t>
  </si>
  <si>
    <t>Italie</t>
  </si>
  <si>
    <t>01-01-2021</t>
  </si>
  <si>
    <t>Amérique du Nord</t>
  </si>
  <si>
    <t>Jamaïque</t>
  </si>
  <si>
    <t>01-01-2021</t>
  </si>
  <si>
    <t>Asie</t>
  </si>
  <si>
    <t>Japon</t>
  </si>
  <si>
    <t>01-01-2021</t>
  </si>
  <si>
    <t>Asie</t>
  </si>
  <si>
    <t>Jordanie</t>
  </si>
  <si>
    <t>01-01-2021</t>
  </si>
  <si>
    <t>Asie</t>
  </si>
  <si>
    <t>Kazakhstan</t>
  </si>
  <si>
    <t>01-01-2021</t>
  </si>
  <si>
    <t>Afrique</t>
  </si>
  <si>
    <t>Kenya</t>
  </si>
  <si>
    <t>01-01-2021</t>
  </si>
  <si>
    <t>Europe</t>
  </si>
  <si>
    <t>01-01-2021</t>
  </si>
  <si>
    <t>Asie</t>
  </si>
  <si>
    <t>Koweït</t>
  </si>
  <si>
    <t>01-01-2021</t>
  </si>
  <si>
    <t>Asie</t>
  </si>
  <si>
    <t>Kirghizistan</t>
  </si>
  <si>
    <t>01-01-2021</t>
  </si>
  <si>
    <t>Asie</t>
  </si>
  <si>
    <t>01-01-2021</t>
  </si>
  <si>
    <t>Europe</t>
  </si>
  <si>
    <t>Lettonie</t>
  </si>
  <si>
    <t>01-01-2021</t>
  </si>
  <si>
    <t>Asie</t>
  </si>
  <si>
    <t>Liban</t>
  </si>
  <si>
    <t>01-01-2021</t>
  </si>
  <si>
    <t>Afrique</t>
  </si>
  <si>
    <t>01-01-2021</t>
  </si>
  <si>
    <t>Afrique</t>
  </si>
  <si>
    <t>Libéria</t>
  </si>
  <si>
    <t>01-01-2021</t>
  </si>
  <si>
    <t>Afrique</t>
  </si>
  <si>
    <t>Libye</t>
  </si>
  <si>
    <t>01-01-2021</t>
  </si>
  <si>
    <t>Europe</t>
  </si>
  <si>
    <t>01-01-2021</t>
  </si>
  <si>
    <t>Europe</t>
  </si>
  <si>
    <t>Lituanie</t>
  </si>
  <si>
    <t>01-01-2021</t>
  </si>
  <si>
    <t>Europe</t>
  </si>
  <si>
    <t>Luxembourg</t>
  </si>
  <si>
    <t>01-01-2021</t>
  </si>
  <si>
    <t>Afrique</t>
  </si>
  <si>
    <t>01-01-2021</t>
  </si>
  <si>
    <t>Afrique</t>
  </si>
  <si>
    <t>01-01-2021</t>
  </si>
  <si>
    <t>Asie</t>
  </si>
  <si>
    <t>Malaisie</t>
  </si>
  <si>
    <t>01-01-2021</t>
  </si>
  <si>
    <t>Asie</t>
  </si>
  <si>
    <t>Maldives</t>
  </si>
  <si>
    <t>01-01-2021</t>
  </si>
  <si>
    <t>Afrique</t>
  </si>
  <si>
    <t>01-01-2021</t>
  </si>
  <si>
    <t>Europe</t>
  </si>
  <si>
    <t>Malte</t>
  </si>
  <si>
    <t>01-01-2021</t>
  </si>
  <si>
    <t>Océanie</t>
  </si>
  <si>
    <t>01-01-2021</t>
  </si>
  <si>
    <t>Afrique</t>
  </si>
  <si>
    <t>Mauritanie</t>
  </si>
  <si>
    <t>01-01-2021</t>
  </si>
  <si>
    <t>Afrique</t>
  </si>
  <si>
    <t>Maurice</t>
  </si>
  <si>
    <t>01-01-2021</t>
  </si>
  <si>
    <t>Amérique du Nord</t>
  </si>
  <si>
    <t>Mexique</t>
  </si>
  <si>
    <t>01-01-2021</t>
  </si>
  <si>
    <t>Europe</t>
  </si>
  <si>
    <t>Moldavie</t>
  </si>
  <si>
    <t>01-01-2021</t>
  </si>
  <si>
    <t>Europe</t>
  </si>
  <si>
    <t>01-01-2021</t>
  </si>
  <si>
    <t>Asie</t>
  </si>
  <si>
    <t>01-01-2021</t>
  </si>
  <si>
    <t>Europe</t>
  </si>
  <si>
    <t>Monténégro</t>
  </si>
  <si>
    <t>01-01-2021</t>
  </si>
  <si>
    <t>Afrique</t>
  </si>
  <si>
    <t>Maroc</t>
  </si>
  <si>
    <t>01-01-2021</t>
  </si>
  <si>
    <t>Afrique</t>
  </si>
  <si>
    <t>01-01-2021</t>
  </si>
  <si>
    <t>Asie</t>
  </si>
  <si>
    <t>01-01-2021</t>
  </si>
  <si>
    <t>Afrique</t>
  </si>
  <si>
    <t>01-01-2021</t>
  </si>
  <si>
    <t>Asie</t>
  </si>
  <si>
    <t>01-01-2021</t>
  </si>
  <si>
    <t>Europe</t>
  </si>
  <si>
    <t>Pays-Bas</t>
  </si>
  <si>
    <t>01-01-2021</t>
  </si>
  <si>
    <t>Océanie</t>
  </si>
  <si>
    <t>Nouvelle-Zélande</t>
  </si>
  <si>
    <t>01-01-2021</t>
  </si>
  <si>
    <t>Amérique du Nord</t>
  </si>
  <si>
    <t>Nicaragua</t>
  </si>
  <si>
    <t>01-01-2021</t>
  </si>
  <si>
    <t>Afrique</t>
  </si>
  <si>
    <t>Niger</t>
  </si>
  <si>
    <t>01-01-2021</t>
  </si>
  <si>
    <t>Afrique</t>
  </si>
  <si>
    <t>Nigéria</t>
  </si>
  <si>
    <t>01-01-2021</t>
  </si>
  <si>
    <t>Europe</t>
  </si>
  <si>
    <t>Macédoine du Nord</t>
  </si>
  <si>
    <t>01-01-2021</t>
  </si>
  <si>
    <t>Europe</t>
  </si>
  <si>
    <t>Norvège</t>
  </si>
  <si>
    <t>01-01-2021</t>
  </si>
  <si>
    <t>Asie</t>
  </si>
  <si>
    <t>Oman</t>
  </si>
  <si>
    <t>01-01-2021</t>
  </si>
  <si>
    <t>Asie</t>
  </si>
  <si>
    <t>Pakistan</t>
  </si>
  <si>
    <t>01-01-2021</t>
  </si>
  <si>
    <t>Tests effectués</t>
  </si>
  <si>
    <t>Asie</t>
  </si>
  <si>
    <t>01-01-2021</t>
  </si>
  <si>
    <t>Amérique du Nord</t>
  </si>
  <si>
    <t>Panama</t>
  </si>
  <si>
    <t>01-01-2021</t>
  </si>
  <si>
    <t>Océanie</t>
  </si>
  <si>
    <t>01-01-2021</t>
  </si>
  <si>
    <t>Amérique du Sud</t>
  </si>
  <si>
    <t>Paraguay</t>
  </si>
  <si>
    <t>01-01-2021</t>
  </si>
  <si>
    <t>Amérique du Sud</t>
  </si>
  <si>
    <t>Pérou</t>
  </si>
  <si>
    <t>01-01-2021</t>
  </si>
  <si>
    <t>Asie</t>
  </si>
  <si>
    <t>Philippines</t>
  </si>
  <si>
    <t>01-01-2021</t>
  </si>
  <si>
    <t>Europe</t>
  </si>
  <si>
    <t>Pologne</t>
  </si>
  <si>
    <t>01-01-2021</t>
  </si>
  <si>
    <t>Europe</t>
  </si>
  <si>
    <t>Portugal</t>
  </si>
  <si>
    <t>01-01-2021</t>
  </si>
  <si>
    <t>Asie</t>
  </si>
  <si>
    <t>Qatar</t>
  </si>
  <si>
    <t>01-01-2021</t>
  </si>
  <si>
    <t>Europe</t>
  </si>
  <si>
    <t>Roumanie</t>
  </si>
  <si>
    <t>01-01-2021</t>
  </si>
  <si>
    <t>Tests effectués</t>
  </si>
  <si>
    <t>Europe</t>
  </si>
  <si>
    <t>Russie</t>
  </si>
  <si>
    <t>01-01-2021</t>
  </si>
  <si>
    <t>Afrique</t>
  </si>
  <si>
    <t>01-01-2021</t>
  </si>
  <si>
    <t>Amérique du Nord</t>
  </si>
  <si>
    <t>01-01-2021</t>
  </si>
  <si>
    <t>Amérique du Nord</t>
  </si>
  <si>
    <t>01-01-2021</t>
  </si>
  <si>
    <t>Amérique du Nord</t>
  </si>
  <si>
    <t>01-01-2021</t>
  </si>
  <si>
    <t>Océanie</t>
  </si>
  <si>
    <t>01-01-2021</t>
  </si>
  <si>
    <t>Europe</t>
  </si>
  <si>
    <t>01-01-2021</t>
  </si>
  <si>
    <t>Afrique</t>
  </si>
  <si>
    <t>01-01-2021</t>
  </si>
  <si>
    <t>Asie</t>
  </si>
  <si>
    <t>Arabie saoudite</t>
  </si>
  <si>
    <t>01-01-2021</t>
  </si>
  <si>
    <t>Afrique</t>
  </si>
  <si>
    <t>Sénégal</t>
  </si>
  <si>
    <t>01-01-2021</t>
  </si>
  <si>
    <t>Tests effectués</t>
  </si>
  <si>
    <t>Europe</t>
  </si>
  <si>
    <t>Serbie</t>
  </si>
  <si>
    <t>01-01-2021</t>
  </si>
  <si>
    <t>Afrique</t>
  </si>
  <si>
    <t>01-01-2021</t>
  </si>
  <si>
    <t>Afrique</t>
  </si>
  <si>
    <t>01-01-2021</t>
  </si>
  <si>
    <t>Asie</t>
  </si>
  <si>
    <t>Singapour</t>
  </si>
  <si>
    <t>01-01-2021</t>
  </si>
  <si>
    <t>Europe</t>
  </si>
  <si>
    <t>Slovaquie</t>
  </si>
  <si>
    <t>01-01-2021</t>
  </si>
  <si>
    <t>Europe</t>
  </si>
  <si>
    <t>Slovénie</t>
  </si>
  <si>
    <t>01-01-2021</t>
  </si>
  <si>
    <t>Océanie</t>
  </si>
  <si>
    <t>01-01-2021</t>
  </si>
  <si>
    <t>Afrique</t>
  </si>
  <si>
    <t>Somalie</t>
  </si>
  <si>
    <t>01-01-2021</t>
  </si>
  <si>
    <t>Afrique</t>
  </si>
  <si>
    <t>Afrique du Sud</t>
  </si>
  <si>
    <t>01-01-2021</t>
  </si>
  <si>
    <t>Asie</t>
  </si>
  <si>
    <t>01-01-2021</t>
  </si>
  <si>
    <t>Personnes testées</t>
  </si>
  <si>
    <t>Afrique</t>
  </si>
  <si>
    <t>01-01-2021</t>
  </si>
  <si>
    <t>Europe</t>
  </si>
  <si>
    <t>Espagne</t>
  </si>
  <si>
    <t>01-01-2021</t>
  </si>
  <si>
    <t>Asie</t>
  </si>
  <si>
    <t>Sri Lanka</t>
  </si>
  <si>
    <t>01-01-2021</t>
  </si>
  <si>
    <t>Afrique</t>
  </si>
  <si>
    <t>Soudan</t>
  </si>
  <si>
    <t>01-01-2021</t>
  </si>
  <si>
    <t>Amérique du Sud</t>
  </si>
  <si>
    <t>Suriname</t>
  </si>
  <si>
    <t>01-01-2021</t>
  </si>
  <si>
    <t>Europe</t>
  </si>
  <si>
    <t>Suède</t>
  </si>
  <si>
    <t>01-01-2021</t>
  </si>
  <si>
    <t>Europe</t>
  </si>
  <si>
    <t>Suisse</t>
  </si>
  <si>
    <t>01-01-2021</t>
  </si>
  <si>
    <t>Asie</t>
  </si>
  <si>
    <t>Syrie</t>
  </si>
  <si>
    <t>01-01-2021</t>
  </si>
  <si>
    <t>Asie</t>
  </si>
  <si>
    <t>Taïwan</t>
  </si>
  <si>
    <t>01-01-2021</t>
  </si>
  <si>
    <t>Asie</t>
  </si>
  <si>
    <t>01-01-2021</t>
  </si>
  <si>
    <t>Afrique</t>
  </si>
  <si>
    <t>Tanzanie</t>
  </si>
  <si>
    <t>01-01-2021</t>
  </si>
  <si>
    <t>Asie</t>
  </si>
  <si>
    <t>Thaïlande</t>
  </si>
  <si>
    <t>01-01-2021</t>
  </si>
  <si>
    <t>Asie</t>
  </si>
  <si>
    <t>01-01-2021</t>
  </si>
  <si>
    <t>Afrique</t>
  </si>
  <si>
    <t>Togo</t>
  </si>
  <si>
    <t>01-01-2021</t>
  </si>
  <si>
    <t>Amérique du Nord</t>
  </si>
  <si>
    <t xml:space="preserve">Trinité-et-Tobago </t>
  </si>
  <si>
    <t>01-01-2021</t>
  </si>
  <si>
    <t>Afrique</t>
  </si>
  <si>
    <t>Tunisie</t>
  </si>
  <si>
    <t>01-01-2021</t>
  </si>
  <si>
    <t>Asie</t>
  </si>
  <si>
    <t>Turquie</t>
  </si>
  <si>
    <t>01-01-2021</t>
  </si>
  <si>
    <t>Afrique</t>
  </si>
  <si>
    <t>01-01-2021</t>
  </si>
  <si>
    <t>Europe</t>
  </si>
  <si>
    <t>Ukraine</t>
  </si>
  <si>
    <t>01-01-2021</t>
  </si>
  <si>
    <t>Asie</t>
  </si>
  <si>
    <t>Émirats arabes unis</t>
  </si>
  <si>
    <t>01-01-2021</t>
  </si>
  <si>
    <t>Tests effectués</t>
  </si>
  <si>
    <t>Europe</t>
  </si>
  <si>
    <t>Royaume‑Uni</t>
  </si>
  <si>
    <t>01-01-2021</t>
  </si>
  <si>
    <t>Amérique du Nord</t>
  </si>
  <si>
    <t>États-Unis</t>
  </si>
  <si>
    <t>01-01-2021</t>
  </si>
  <si>
    <t>Amérique du Sud</t>
  </si>
  <si>
    <t>Uruguay</t>
  </si>
  <si>
    <t>01-01-2021</t>
  </si>
  <si>
    <t>Asie</t>
  </si>
  <si>
    <t>Ouzbékistan</t>
  </si>
  <si>
    <t>01-01-2021</t>
  </si>
  <si>
    <t>Océanie</t>
  </si>
  <si>
    <t>01-01-2021</t>
  </si>
  <si>
    <t>Europe</t>
  </si>
  <si>
    <t>01-01-2021</t>
  </si>
  <si>
    <t>Amérique du Sud</t>
  </si>
  <si>
    <t>Venezuela</t>
  </si>
  <si>
    <t>01-01-2021</t>
  </si>
  <si>
    <t>Asie</t>
  </si>
  <si>
    <t>01-01-2021</t>
  </si>
  <si>
    <t>Monde</t>
  </si>
  <si>
    <t>01-01-2021</t>
  </si>
  <si>
    <t>Asie</t>
  </si>
  <si>
    <t>Yémen</t>
  </si>
  <si>
    <t>01-01-2021</t>
  </si>
  <si>
    <t>Afrique</t>
  </si>
  <si>
    <t>Zambie</t>
  </si>
  <si>
    <t>01-01-2021</t>
  </si>
  <si>
    <t>Afrique</t>
  </si>
  <si>
    <t>Zimbabwe</t>
  </si>
  <si>
    <t>01-01-2021</t>
  </si>
  <si>
    <t>Population : provinces/territoires/villes</t>
  </si>
  <si>
    <t>Recensement de 2016</t>
  </si>
  <si>
    <r>
      <t>Estimation de la population au 1</t>
    </r>
    <r>
      <rPr>
        <vertAlign val="superscript"/>
        <sz val="10"/>
        <color theme="1"/>
        <rFont val="Calibri"/>
        <family val="2"/>
        <scheme val="minor"/>
      </rPr>
      <t>er</t>
    </r>
    <r>
      <rPr>
        <sz val="10"/>
        <color theme="1"/>
        <rFont val="Calibri"/>
        <family val="2"/>
        <scheme val="minor"/>
      </rPr>
      <t> septembre 2020, selon Statistique Canada</t>
    </r>
  </si>
  <si>
    <t>Variation entre le chiffre du Recensement de 2016 et l’estimation en septembre 2020</t>
  </si>
  <si>
    <t>Facteur provincial pour ajuster les chiffres aux données actuelles</t>
  </si>
  <si>
    <t>surmortalité en taux de mortalité annuel.</t>
  </si>
  <si>
    <t>Taux d’infection (femmes)</t>
  </si>
  <si>
    <t>Taux d’infection (hommes)</t>
  </si>
  <si>
    <t>Données canadiennes sur la Covid-19 en date du 4 avril 2021</t>
  </si>
  <si>
    <t>*</t>
  </si>
  <si>
    <t>**</t>
  </si>
  <si>
    <t>* Le total ne s'ajustera pas toujours aux totaux provinciaux et territoriaux</t>
  </si>
  <si>
    <t>** Selon Vancouver Coastal Health</t>
  </si>
  <si>
    <t>Taux de mortalité COVID-19</t>
  </si>
  <si>
    <t>Taux de mortalité</t>
  </si>
  <si>
    <t>L’utilisateur n’a qu’à sélectionner la province, le taux de mortalité ultime</t>
  </si>
  <si>
    <t>L’onglet Surmortalité constitue le principal onglet. C’est là où se trouvent les cellules de saisie du modèle</t>
  </si>
  <si>
    <t>L’onglet Instructions donne des instructions sur la façon d’utiliser l’outil, en plus de comporter</t>
  </si>
  <si>
    <t>L’onglet Données brutes contient les principales hypothèses relatives aux taux de mortalité.</t>
  </si>
  <si>
    <t>L’onglet Taux de mortalité renferme les taux de mortalité (décès, infections).</t>
  </si>
  <si>
    <t>L’onglet Données en temps réel montre le nombre d’infections et de décès ainsi que les taux de mortalité</t>
  </si>
  <si>
    <t xml:space="preserve">L’onglet Population présente les données de la population pour le Canada et les provinces selon les </t>
  </si>
  <si>
    <t xml:space="preserve">L’onglet Liens donne une série de liens utiles pour obtenir des données et </t>
  </si>
  <si>
    <t>L’exécution du modèle s’effectue à partir de l’onglet Surmortalité.</t>
  </si>
  <si>
    <t>établit l’hypothèse du taux de mortalité total final de la province ou du territoire. Il s’agit là d’une hypothèse clé qui détermine les décès ultimes attendus causés par la pandémie. La prudence est de mise dans l’établissement de cette hypothèse.</t>
  </si>
  <si>
    <t>L’onglet Données brutes présente les taux d’infection et de mortalité par âge tirés des données de Statistique Canada ou des Centers for Disease Control (CDC).</t>
  </si>
  <si>
    <t>L’onglet Taux de mortalité indique les taux de mortalité par province ou territoire. Il s’agit d’une hypothèse clé qui pourrait influer sur les résultats finaux. Le taux de mortalité se définit comme étant le nombre de décès C-19 divisé par le nombre d’infections.</t>
  </si>
  <si>
    <t>L’onglet Données en temps réel, qui est fréquemment révisée après consultation du site Web de Santé Canada, indique les infections nouvelles et totales ainsi que les décès nouveaux et totaux, en plus de donner des informations sur les tests pour toutes les provinces où elles sont disponibles.</t>
  </si>
  <si>
    <t>L’onglet Population indique des données de la population tirées du dernier recensement au Canada. Elle fournit également les taux de mortalité des hommes et des femmes selon la distribution des âges.</t>
  </si>
  <si>
    <t>L’onglet Liens fournit des liens vers la plupart des données utilisées dans ce modèle.</t>
  </si>
  <si>
    <t>Taux de mortalité total final de la population</t>
  </si>
  <si>
    <t>Taux régional de mortalité</t>
  </si>
  <si>
    <t>Taux de mortalité au Canada</t>
  </si>
  <si>
    <t>Taux brut de mortalité C-19 selon la distribution des âges</t>
  </si>
  <si>
    <t>Taux de mortalité (femmes)</t>
  </si>
  <si>
    <t>Taux de mortalité (hommes)</t>
  </si>
  <si>
    <t>Taux de mortalité total</t>
  </si>
  <si>
    <t>Mortalité</t>
  </si>
  <si>
    <t>Taux de mortalité, H</t>
  </si>
  <si>
    <t>Taux de mortalité, F</t>
  </si>
  <si>
    <t>Source des informations de l'onglet Données mondiales.</t>
  </si>
  <si>
    <t>Code Iso</t>
  </si>
  <si>
    <t>Continent</t>
  </si>
  <si>
    <t>Date</t>
  </si>
  <si>
    <t>Cas totaux</t>
  </si>
  <si>
    <t>Nouveaux cas</t>
  </si>
  <si>
    <t>Nouveaux cas lissés</t>
  </si>
  <si>
    <t>Nouveaux décès</t>
  </si>
  <si>
    <t>Nouveaux décès lissés</t>
  </si>
  <si>
    <t>Cas totaux par million</t>
  </si>
  <si>
    <t>Nouveaux cas par million</t>
  </si>
  <si>
    <t>Nouveaux cas lissés par million</t>
  </si>
  <si>
    <t>Décès totaux</t>
  </si>
  <si>
    <t>Décès totaux par million</t>
  </si>
  <si>
    <t>Nouveaux décès par million</t>
  </si>
  <si>
    <t>Nouveaux décès lissés par million</t>
  </si>
  <si>
    <t>Taux de reproduction</t>
  </si>
  <si>
    <t>Patiens USI</t>
  </si>
  <si>
    <t>Patients USI par million</t>
  </si>
  <si>
    <t>Patients hospitalisés</t>
  </si>
  <si>
    <t>Patients hospitalisés par million</t>
  </si>
  <si>
    <t>Admissions hebdomadaires à l'USI</t>
  </si>
  <si>
    <t>Admissions hebdomadaires à l'USI par million</t>
  </si>
  <si>
    <t>Admissions hospitalières hebdomadaires</t>
  </si>
  <si>
    <t>Admissions hospitalières hebdomadaires par million</t>
  </si>
  <si>
    <t>Nouveaux tests</t>
  </si>
  <si>
    <t>Tests totaux</t>
  </si>
  <si>
    <t>Tests totaux par mille</t>
  </si>
  <si>
    <t>Nouveaux tests par mille</t>
  </si>
  <si>
    <t>Nouveaux tests lissés</t>
  </si>
  <si>
    <t>Nouveaux tests lissés par mille</t>
  </si>
  <si>
    <t>Taux positif</t>
  </si>
  <si>
    <t>Tests par cas</t>
  </si>
  <si>
    <t>Unités de tests</t>
  </si>
  <si>
    <t>Vaccinations totales</t>
  </si>
  <si>
    <t>Vaccinations totales par cent</t>
  </si>
  <si>
    <t>Indice de rigueur</t>
  </si>
  <si>
    <t>Densité de population</t>
  </si>
  <si>
    <t>Âge médian</t>
  </si>
  <si>
    <t>65 ans et plus</t>
  </si>
  <si>
    <t>70 ans et plus</t>
  </si>
  <si>
    <t>PIB par capital</t>
  </si>
  <si>
    <t>Extrême pauvreté</t>
  </si>
  <si>
    <t>Taux de mortalité cardiovasculaire</t>
  </si>
  <si>
    <t>Prévalence du diabète</t>
  </si>
  <si>
    <t>Fumeuses</t>
  </si>
  <si>
    <t>Fumeurs</t>
  </si>
  <si>
    <t>Installations pour le lavage des mains</t>
  </si>
  <si>
    <t>Lits d'hôpital par mille</t>
  </si>
  <si>
    <t>Espérance de vie</t>
  </si>
  <si>
    <t>Indice de développement humain</t>
  </si>
  <si>
    <t>Les données intégrées dépendent des infections et des décès déclarés par région. On ne peut présumer que toutes les données déclarées sont produites suivant la même méthode.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</si>
</sst>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_);_(* \(#,##0.00\);_(* &quot;-&quot;??_);_(@_)"/>
    <numFmt numFmtId="165" formatCode="_-* #,##0.00_-;\-* #,##0.00_-;_-* &quot;-&quot;??_-;_-@_-"/>
    <numFmt numFmtId="166" formatCode="0.0%"/>
    <numFmt numFmtId="167" formatCode="0.0000%"/>
    <numFmt numFmtId="168" formatCode="_(* #,##0_);_(* \(#,##0\);_(* &quot;-&quot;??_);_(@_)"/>
    <numFmt numFmtId="169" formatCode="#,##0.000"/>
    <numFmt numFmtId="170" formatCode="_(* #,##0.0000000_);_(* \(#,##0.0000000\);_(* &quot;-&quot;??_);_(@_)"/>
    <numFmt numFmtId="171" formatCode="0.00000%"/>
    <numFmt numFmtId="172" formatCode="_-* #,##0.0000000_-;\-* #,##0.0000000_-;_-* &quot;-&quot;??_-;_-@_-"/>
    <numFmt numFmtId="173" formatCode="_-* #,##0.0000000_-;\-* #,##0.0000000_-;_-* &quot;-&quot;???????_-;_-@_-"/>
    <numFmt numFmtId="174" formatCode="_-* #,##0.00000000_-;\-* #,##0.00000000_-;_-* &quot;-&quot;??_-;_-@_-"/>
    <numFmt numFmtId="175" formatCode="0.000%"/>
    <numFmt numFmtId="176" formatCode="[$-409]d\-mmm;@"/>
    <numFmt numFmtId="177" formatCode="_(* #,##0.0_);_(* \(#,##0.0\);_(* &quot;-&quot;??_);_(@_)"/>
    <numFmt numFmtId="178" formatCode="_(* #,##0.0000_);_(* \(#,##0.0000\);_(* &quot;-&quot;??_);_(@_)"/>
    <numFmt numFmtId="179" formatCode="_(* #,##0.000_);_(* \(#,##0.000\);_(* &quot;-&quot;??_);_(@_)"/>
    <numFmt numFmtId="180" formatCode="0.000000"/>
  </numFmts>
  <fonts count="21" x14ac:knownFonts="1">
    <font>
      <sz val="11"/>
      <color theme="1"/>
      <name val="Calibri"/>
      <family val="2"/>
      <scheme val="minor"/>
    </font>
    <font>
      <u/>
      <sz val="11"/>
      <color theme="10"/>
      <name val="Calibri"/>
      <family val="2"/>
      <scheme val="minor"/>
    </font>
    <font>
      <sz val="11"/>
      <color theme="1"/>
      <name val="Calibri"/>
      <family val="2"/>
      <scheme val="minor"/>
    </font>
    <font>
      <b/>
      <sz val="11"/>
      <name val="Calibri"/>
      <family val="2"/>
    </font>
    <font>
      <b/>
      <i/>
      <u/>
      <sz val="11"/>
      <color theme="1"/>
      <name val="Calibri"/>
      <family val="2"/>
      <scheme val="minor"/>
    </font>
    <font>
      <b/>
      <u/>
      <sz val="11"/>
      <color theme="1"/>
      <name val="Calibri"/>
      <family val="2"/>
      <scheme val="minor"/>
    </font>
    <font>
      <sz val="13"/>
      <color theme="1"/>
      <name val="Calibri"/>
      <family val="2"/>
      <scheme val="minor"/>
    </font>
    <font>
      <i/>
      <sz val="11"/>
      <color theme="1"/>
      <name val="Calibri"/>
      <family val="2"/>
      <scheme val="minor"/>
    </font>
    <font>
      <sz val="10"/>
      <name val="Arial"/>
      <family val="2"/>
    </font>
    <font>
      <b/>
      <i/>
      <u/>
      <sz val="13"/>
      <color theme="1"/>
      <name val="Calibri"/>
      <family val="2"/>
      <scheme val="minor"/>
    </font>
    <font>
      <sz val="11"/>
      <color rgb="FF0070C0"/>
      <name val="Calibri"/>
      <family val="2"/>
      <scheme val="minor"/>
    </font>
    <font>
      <sz val="13"/>
      <color rgb="FF7030A0"/>
      <name val="Calibri"/>
      <family val="2"/>
      <scheme val="minor"/>
    </font>
    <font>
      <sz val="12"/>
      <color rgb="FF00B050"/>
      <name val="Calibri"/>
      <family val="2"/>
      <scheme val="minor"/>
    </font>
    <font>
      <sz val="11"/>
      <color rgb="FF00B050"/>
      <name val="Calibri"/>
      <family val="2"/>
      <scheme val="minor"/>
    </font>
    <font>
      <b/>
      <sz val="11"/>
      <color theme="1"/>
      <name val="Calibri"/>
      <family val="2"/>
      <scheme val="minor"/>
    </font>
    <font>
      <u/>
      <sz val="11"/>
      <color theme="1"/>
      <name val="Calibri"/>
      <family val="2"/>
      <scheme val="minor"/>
    </font>
    <font>
      <sz val="11"/>
      <color rgb="FF000000"/>
      <name val="Calibri"/>
      <family val="2"/>
      <scheme val="minor"/>
    </font>
    <font>
      <sz val="11"/>
      <name val="Calibri"/>
      <family val="2"/>
    </font>
    <font>
      <sz val="11"/>
      <name val="Calibri"/>
      <family val="2"/>
      <scheme val="minor"/>
    </font>
    <font>
      <sz val="10"/>
      <color theme="1"/>
      <name val="Calibri"/>
      <family val="2"/>
      <scheme val="minor"/>
    </font>
    <font>
      <vertAlign val="superscript"/>
      <sz val="10"/>
      <color theme="1"/>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0" tint="-0.249977111117893"/>
        <bgColor indexed="64"/>
      </patternFill>
    </fill>
    <fill>
      <patternFill patternType="solid">
        <fgColor rgb="FFBFBFBF"/>
        <bgColor indexed="64"/>
      </patternFill>
    </fill>
    <fill>
      <patternFill patternType="solid">
        <fgColor theme="9"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auto="1"/>
      </right>
      <top style="thin">
        <color indexed="64"/>
      </top>
      <bottom/>
      <diagonal/>
    </border>
    <border>
      <left/>
      <right style="thin">
        <color auto="1"/>
      </right>
      <top style="thin">
        <color auto="1"/>
      </top>
      <bottom style="thin">
        <color auto="1"/>
      </bottom>
      <diagonal/>
    </border>
    <border>
      <left/>
      <right/>
      <top style="thin">
        <color auto="1"/>
      </top>
      <bottom style="thin">
        <color auto="1"/>
      </bottom>
      <diagonal/>
    </border>
  </borders>
  <cellStyleXfs count="5">
    <xf numFmtId="0" fontId="0" fillId="0" borderId="0"/>
    <xf numFmtId="0" fontId="1" fillId="0" borderId="0" applyNumberForma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8" fillId="0" borderId="0"/>
  </cellStyleXfs>
  <cellXfs count="151">
    <xf numFmtId="0" fontId="0" fillId="0" borderId="0" xfId="0"/>
    <xf numFmtId="0" fontId="1" fillId="0" borderId="0" xfId="1"/>
    <xf numFmtId="0" fontId="4" fillId="2" borderId="0" xfId="0" applyFont="1" applyFill="1"/>
    <xf numFmtId="14" fontId="0" fillId="3" borderId="0" xfId="0" applyNumberFormat="1" applyFill="1" applyAlignment="1">
      <alignment horizontal="center"/>
    </xf>
    <xf numFmtId="0" fontId="5" fillId="0" borderId="0" xfId="0" applyFont="1"/>
    <xf numFmtId="0" fontId="0" fillId="4" borderId="1" xfId="0" applyFill="1" applyBorder="1"/>
    <xf numFmtId="0" fontId="0" fillId="5" borderId="1" xfId="0" applyFill="1" applyBorder="1" applyAlignment="1">
      <alignment horizontal="center"/>
    </xf>
    <xf numFmtId="168" fontId="0" fillId="7" borderId="1" xfId="3" applyNumberFormat="1" applyFont="1" applyFill="1" applyBorder="1" applyAlignment="1"/>
    <xf numFmtId="0" fontId="0" fillId="6" borderId="1" xfId="0" applyFill="1" applyBorder="1"/>
    <xf numFmtId="0" fontId="6" fillId="0" borderId="0" xfId="0" applyFont="1"/>
    <xf numFmtId="14" fontId="6" fillId="0" borderId="0" xfId="0" applyNumberFormat="1" applyFont="1"/>
    <xf numFmtId="169" fontId="0" fillId="5" borderId="1" xfId="0" applyNumberFormat="1" applyFill="1" applyBorder="1" applyAlignment="1">
      <alignment horizontal="center"/>
    </xf>
    <xf numFmtId="0" fontId="7" fillId="0" borderId="0" xfId="0" applyFont="1"/>
    <xf numFmtId="0" fontId="0" fillId="3" borderId="1" xfId="0" applyFill="1" applyBorder="1" applyAlignment="1">
      <alignment horizontal="center"/>
    </xf>
    <xf numFmtId="0" fontId="4" fillId="0" borderId="0" xfId="0" applyFont="1"/>
    <xf numFmtId="14" fontId="9" fillId="0" borderId="0" xfId="0" applyNumberFormat="1" applyFont="1"/>
    <xf numFmtId="0" fontId="0" fillId="4" borderId="0" xfId="0" applyFill="1"/>
    <xf numFmtId="10" fontId="0" fillId="7" borderId="1" xfId="2" applyNumberFormat="1" applyFont="1" applyFill="1" applyBorder="1" applyAlignment="1"/>
    <xf numFmtId="0" fontId="0" fillId="3" borderId="1" xfId="0" quotePrefix="1" applyFill="1" applyBorder="1" applyAlignment="1">
      <alignment horizontal="center"/>
    </xf>
    <xf numFmtId="0" fontId="0" fillId="4" borderId="0" xfId="0" applyFill="1" applyAlignment="1">
      <alignment horizontal="center"/>
    </xf>
    <xf numFmtId="168" fontId="0" fillId="7" borderId="3" xfId="3" applyNumberFormat="1" applyFont="1" applyFill="1" applyBorder="1"/>
    <xf numFmtId="168" fontId="0" fillId="2" borderId="3" xfId="3" applyNumberFormat="1" applyFont="1" applyFill="1" applyBorder="1"/>
    <xf numFmtId="164" fontId="0" fillId="0" borderId="0" xfId="0" applyNumberFormat="1"/>
    <xf numFmtId="0" fontId="0" fillId="6" borderId="0" xfId="0" applyFill="1"/>
    <xf numFmtId="0" fontId="0" fillId="5" borderId="0" xfId="0" applyFill="1"/>
    <xf numFmtId="0" fontId="10" fillId="0" borderId="0" xfId="0" applyFont="1"/>
    <xf numFmtId="0" fontId="11" fillId="0" borderId="0" xfId="0" applyFont="1"/>
    <xf numFmtId="14" fontId="11" fillId="0" borderId="0" xfId="0" applyNumberFormat="1" applyFont="1"/>
    <xf numFmtId="0" fontId="1" fillId="5" borderId="0" xfId="1" applyFill="1"/>
    <xf numFmtId="167" fontId="0" fillId="7" borderId="1" xfId="2" applyNumberFormat="1" applyFont="1" applyFill="1" applyBorder="1" applyAlignment="1"/>
    <xf numFmtId="167" fontId="0" fillId="5" borderId="1" xfId="2" applyNumberFormat="1" applyFont="1" applyFill="1" applyBorder="1" applyAlignment="1">
      <alignment horizontal="center"/>
    </xf>
    <xf numFmtId="0" fontId="12" fillId="0" borderId="0" xfId="0" applyFont="1"/>
    <xf numFmtId="0" fontId="13" fillId="0" borderId="0" xfId="0" applyFont="1"/>
    <xf numFmtId="14" fontId="12" fillId="0" borderId="0" xfId="0" applyNumberFormat="1" applyFont="1"/>
    <xf numFmtId="0" fontId="0" fillId="6" borderId="0" xfId="0" applyFill="1" applyAlignment="1">
      <alignment horizontal="center"/>
    </xf>
    <xf numFmtId="0" fontId="3" fillId="8" borderId="3" xfId="0" applyFont="1" applyFill="1" applyBorder="1" applyAlignment="1">
      <alignment horizontal="center" vertical="top"/>
    </xf>
    <xf numFmtId="0" fontId="0" fillId="8" borderId="0" xfId="0" applyFill="1"/>
    <xf numFmtId="0" fontId="0" fillId="3" borderId="4" xfId="0" applyFill="1" applyBorder="1" applyAlignment="1">
      <alignment horizontal="center"/>
    </xf>
    <xf numFmtId="16" fontId="0" fillId="0" borderId="0" xfId="0" quotePrefix="1" applyNumberFormat="1"/>
    <xf numFmtId="0" fontId="0" fillId="0" borderId="0" xfId="0" quotePrefix="1"/>
    <xf numFmtId="168" fontId="0" fillId="0" borderId="0" xfId="3" applyNumberFormat="1" applyFont="1"/>
    <xf numFmtId="170" fontId="0" fillId="0" borderId="0" xfId="3" applyNumberFormat="1" applyFont="1"/>
    <xf numFmtId="1" fontId="0" fillId="0" borderId="0" xfId="3" applyNumberFormat="1" applyFont="1"/>
    <xf numFmtId="0" fontId="5" fillId="2" borderId="0" xfId="0" applyFont="1" applyFill="1"/>
    <xf numFmtId="0" fontId="14" fillId="2" borderId="0" xfId="0" applyFont="1" applyFill="1"/>
    <xf numFmtId="168" fontId="0" fillId="3" borderId="4" xfId="3" applyNumberFormat="1" applyFont="1" applyFill="1" applyBorder="1"/>
    <xf numFmtId="168" fontId="0" fillId="8" borderId="0" xfId="3" applyNumberFormat="1" applyFont="1" applyFill="1" applyBorder="1"/>
    <xf numFmtId="168" fontId="0" fillId="0" borderId="0" xfId="0" applyNumberFormat="1"/>
    <xf numFmtId="0" fontId="15" fillId="0" borderId="0" xfId="0" applyFont="1"/>
    <xf numFmtId="9" fontId="0" fillId="0" borderId="0" xfId="0" applyNumberFormat="1"/>
    <xf numFmtId="10" fontId="0" fillId="0" borderId="0" xfId="0" applyNumberFormat="1"/>
    <xf numFmtId="172" fontId="0" fillId="0" borderId="0" xfId="0" applyNumberFormat="1"/>
    <xf numFmtId="1" fontId="0" fillId="0" borderId="0" xfId="0" applyNumberFormat="1"/>
    <xf numFmtId="165" fontId="0" fillId="0" borderId="0" xfId="0" applyNumberFormat="1"/>
    <xf numFmtId="173" fontId="0" fillId="0" borderId="0" xfId="0" applyNumberFormat="1"/>
    <xf numFmtId="174" fontId="0" fillId="0" borderId="0" xfId="0" applyNumberFormat="1"/>
    <xf numFmtId="175" fontId="0" fillId="0" borderId="0" xfId="2" applyNumberFormat="1" applyFont="1"/>
    <xf numFmtId="0" fontId="0" fillId="0" borderId="0" xfId="0" applyFill="1" applyBorder="1"/>
    <xf numFmtId="14" fontId="0" fillId="0" borderId="0" xfId="0" applyNumberFormat="1"/>
    <xf numFmtId="14" fontId="0" fillId="0" borderId="0" xfId="0" applyNumberFormat="1" applyAlignment="1">
      <alignment horizontal="right"/>
    </xf>
    <xf numFmtId="3" fontId="0" fillId="0" borderId="0" xfId="0" applyNumberFormat="1"/>
    <xf numFmtId="3" fontId="16" fillId="2" borderId="4" xfId="0" applyNumberFormat="1" applyFont="1" applyFill="1" applyBorder="1"/>
    <xf numFmtId="3" fontId="16" fillId="5" borderId="4" xfId="0" applyNumberFormat="1" applyFont="1" applyFill="1" applyBorder="1" applyAlignment="1">
      <alignment horizontal="right"/>
    </xf>
    <xf numFmtId="168" fontId="0" fillId="5" borderId="1" xfId="3" applyNumberFormat="1" applyFont="1" applyFill="1" applyBorder="1" applyAlignment="1">
      <alignment horizontal="center"/>
    </xf>
    <xf numFmtId="0" fontId="0" fillId="0" borderId="0" xfId="0" applyAlignment="1">
      <alignment horizontal="center"/>
    </xf>
    <xf numFmtId="168" fontId="0" fillId="3" borderId="1" xfId="3" applyNumberFormat="1" applyFont="1" applyFill="1" applyBorder="1" applyAlignment="1"/>
    <xf numFmtId="171" fontId="0" fillId="0" borderId="0" xfId="2" applyNumberFormat="1" applyFont="1"/>
    <xf numFmtId="177" fontId="0" fillId="0" borderId="0" xfId="0" applyNumberFormat="1"/>
    <xf numFmtId="164" fontId="0" fillId="0" borderId="0" xfId="3" applyFont="1"/>
    <xf numFmtId="168" fontId="0" fillId="6" borderId="3" xfId="3" applyNumberFormat="1" applyFont="1" applyFill="1" applyBorder="1"/>
    <xf numFmtId="178" fontId="0" fillId="0" borderId="0" xfId="0" applyNumberFormat="1"/>
    <xf numFmtId="0" fontId="0" fillId="8" borderId="4" xfId="0" applyFill="1" applyBorder="1"/>
    <xf numFmtId="2" fontId="0" fillId="0" borderId="0" xfId="0" applyNumberFormat="1"/>
    <xf numFmtId="179" fontId="0" fillId="0" borderId="0" xfId="0" applyNumberFormat="1"/>
    <xf numFmtId="9" fontId="0" fillId="0" borderId="0" xfId="2" applyFont="1"/>
    <xf numFmtId="180" fontId="0" fillId="0" borderId="0" xfId="0" applyNumberFormat="1"/>
    <xf numFmtId="178" fontId="0" fillId="0" borderId="0" xfId="3" applyNumberFormat="1" applyFont="1"/>
    <xf numFmtId="0" fontId="0" fillId="0" borderId="0" xfId="0" applyAlignment="1">
      <alignment horizontal="center" wrapText="1"/>
    </xf>
    <xf numFmtId="0" fontId="9" fillId="0" borderId="0" xfId="0" applyFont="1"/>
    <xf numFmtId="0" fontId="0" fillId="0" borderId="0" xfId="0" applyAlignment="1">
      <alignment horizontal="center" vertical="center"/>
    </xf>
    <xf numFmtId="0" fontId="0" fillId="4" borderId="4" xfId="0" applyFill="1" applyBorder="1" applyAlignment="1">
      <alignment horizontal="center" vertical="center" wrapText="1"/>
    </xf>
    <xf numFmtId="0" fontId="0" fillId="8" borderId="6" xfId="0" applyFill="1" applyBorder="1" applyAlignment="1">
      <alignment horizontal="center" vertical="center"/>
    </xf>
    <xf numFmtId="168" fontId="0" fillId="7" borderId="4" xfId="0" applyNumberFormat="1" applyFill="1" applyBorder="1" applyAlignment="1">
      <alignment horizontal="center"/>
    </xf>
    <xf numFmtId="168" fontId="0" fillId="7" borderId="7" xfId="0" applyNumberFormat="1" applyFill="1" applyBorder="1" applyAlignment="1">
      <alignment horizontal="center"/>
    </xf>
    <xf numFmtId="168" fontId="0" fillId="2" borderId="4" xfId="0" applyNumberFormat="1" applyFill="1" applyBorder="1" applyAlignment="1">
      <alignment horizontal="center"/>
    </xf>
    <xf numFmtId="168" fontId="0" fillId="6" borderId="4" xfId="0" applyNumberFormat="1" applyFill="1" applyBorder="1" applyAlignment="1">
      <alignment horizontal="center"/>
    </xf>
    <xf numFmtId="171" fontId="0" fillId="7" borderId="4" xfId="2" applyNumberFormat="1" applyFont="1" applyFill="1" applyBorder="1" applyAlignment="1">
      <alignment horizontal="center"/>
    </xf>
    <xf numFmtId="0" fontId="0" fillId="4" borderId="4" xfId="0" applyFill="1" applyBorder="1" applyAlignment="1">
      <alignment horizontal="center" vertical="center"/>
    </xf>
    <xf numFmtId="0" fontId="0" fillId="8" borderId="4" xfId="0" applyFill="1" applyBorder="1" applyAlignment="1">
      <alignment horizontal="center" vertical="center"/>
    </xf>
    <xf numFmtId="0" fontId="0" fillId="2" borderId="4" xfId="0" quotePrefix="1" applyFill="1" applyBorder="1" applyAlignment="1">
      <alignment horizontal="center"/>
    </xf>
    <xf numFmtId="10" fontId="0" fillId="5" borderId="4" xfId="0" applyNumberFormat="1" applyFill="1" applyBorder="1" applyAlignment="1">
      <alignment horizontal="center"/>
    </xf>
    <xf numFmtId="10" fontId="0" fillId="7" borderId="4" xfId="0" applyNumberFormat="1" applyFill="1" applyBorder="1" applyAlignment="1">
      <alignment horizontal="center"/>
    </xf>
    <xf numFmtId="171" fontId="0" fillId="5" borderId="4" xfId="0" applyNumberFormat="1" applyFill="1" applyBorder="1" applyAlignment="1">
      <alignment horizontal="center"/>
    </xf>
    <xf numFmtId="171" fontId="0" fillId="7" borderId="4" xfId="0" applyNumberFormat="1" applyFill="1" applyBorder="1" applyAlignment="1">
      <alignment horizontal="center"/>
    </xf>
    <xf numFmtId="171" fontId="0" fillId="3" borderId="4" xfId="0" applyNumberFormat="1" applyFill="1" applyBorder="1" applyAlignment="1">
      <alignment horizontal="center"/>
    </xf>
    <xf numFmtId="0" fontId="0" fillId="4" borderId="4" xfId="0" applyFill="1" applyBorder="1"/>
    <xf numFmtId="0" fontId="0" fillId="4" borderId="4" xfId="0" applyFill="1" applyBorder="1" applyAlignment="1">
      <alignment horizontal="center"/>
    </xf>
    <xf numFmtId="0" fontId="0" fillId="2" borderId="4" xfId="0" applyFill="1" applyBorder="1"/>
    <xf numFmtId="10" fontId="0" fillId="5" borderId="4" xfId="2" applyNumberFormat="1" applyFont="1" applyFill="1" applyBorder="1" applyAlignment="1">
      <alignment horizontal="center"/>
    </xf>
    <xf numFmtId="0" fontId="0" fillId="8" borderId="4" xfId="0" applyFill="1" applyBorder="1" applyAlignment="1">
      <alignment vertical="center"/>
    </xf>
    <xf numFmtId="0" fontId="0" fillId="8" borderId="4" xfId="0" applyFill="1" applyBorder="1" applyAlignment="1">
      <alignment horizontal="center" vertical="center" wrapText="1"/>
    </xf>
    <xf numFmtId="168" fontId="0" fillId="7" borderId="4" xfId="3" applyNumberFormat="1" applyFont="1" applyFill="1" applyBorder="1"/>
    <xf numFmtId="0" fontId="14" fillId="0" borderId="0" xfId="0" applyFont="1"/>
    <xf numFmtId="0" fontId="0" fillId="0" borderId="0" xfId="0" applyAlignment="1">
      <alignment wrapText="1"/>
    </xf>
    <xf numFmtId="166" fontId="0" fillId="6" borderId="4" xfId="2" applyNumberFormat="1" applyFont="1" applyFill="1" applyBorder="1"/>
    <xf numFmtId="166" fontId="0" fillId="2" borderId="4" xfId="2" applyNumberFormat="1" applyFont="1" applyFill="1" applyBorder="1"/>
    <xf numFmtId="0" fontId="0" fillId="2" borderId="4" xfId="0" applyFill="1" applyBorder="1" applyAlignment="1">
      <alignment horizontal="left"/>
    </xf>
    <xf numFmtId="0" fontId="0" fillId="2" borderId="5" xfId="0" applyFill="1" applyBorder="1" applyAlignment="1">
      <alignment horizontal="left"/>
    </xf>
    <xf numFmtId="0" fontId="0" fillId="2" borderId="7" xfId="0" applyFill="1" applyBorder="1" applyAlignment="1">
      <alignment horizontal="left"/>
    </xf>
    <xf numFmtId="0" fontId="0" fillId="9" borderId="0" xfId="0" applyFill="1" applyBorder="1"/>
    <xf numFmtId="0" fontId="0" fillId="9" borderId="0" xfId="0" applyFont="1" applyFill="1"/>
    <xf numFmtId="0" fontId="0" fillId="9" borderId="0" xfId="0" applyFill="1"/>
    <xf numFmtId="0" fontId="0" fillId="0" borderId="0" xfId="0" applyFont="1" applyAlignment="1">
      <alignment horizontal="center"/>
    </xf>
    <xf numFmtId="0" fontId="0" fillId="0" borderId="0" xfId="0" applyFont="1" applyAlignment="1">
      <alignment horizontal="center" wrapText="1"/>
    </xf>
    <xf numFmtId="176" fontId="16" fillId="4" borderId="4" xfId="0" applyNumberFormat="1" applyFont="1" applyFill="1" applyBorder="1" applyAlignment="1" applyProtection="1">
      <alignment horizontal="left"/>
      <protection locked="0"/>
    </xf>
    <xf numFmtId="3" fontId="16" fillId="4" borderId="4" xfId="0" applyNumberFormat="1" applyFont="1" applyFill="1" applyBorder="1" applyAlignment="1" applyProtection="1">
      <alignment horizontal="right"/>
      <protection locked="0"/>
    </xf>
    <xf numFmtId="0" fontId="17" fillId="8" borderId="4" xfId="0" applyFont="1" applyFill="1" applyBorder="1" applyAlignment="1">
      <alignment horizontal="center" vertical="top" wrapText="1"/>
    </xf>
    <xf numFmtId="0" fontId="0" fillId="5" borderId="4" xfId="0" applyFill="1" applyBorder="1" applyAlignment="1">
      <alignment wrapText="1"/>
    </xf>
    <xf numFmtId="0" fontId="0" fillId="2" borderId="4" xfId="0" applyFill="1" applyBorder="1" applyAlignment="1">
      <alignment wrapText="1"/>
    </xf>
    <xf numFmtId="0" fontId="0" fillId="7" borderId="4" xfId="0" applyFill="1" applyBorder="1" applyAlignment="1">
      <alignment wrapText="1"/>
    </xf>
    <xf numFmtId="0" fontId="0" fillId="3" borderId="4" xfId="0" applyFill="1" applyBorder="1" applyAlignment="1">
      <alignment wrapText="1"/>
    </xf>
    <xf numFmtId="0" fontId="0" fillId="6" borderId="4" xfId="0" applyFill="1" applyBorder="1" applyAlignment="1">
      <alignment wrapText="1"/>
    </xf>
    <xf numFmtId="0" fontId="0" fillId="5" borderId="4" xfId="0" applyFill="1" applyBorder="1"/>
    <xf numFmtId="0" fontId="0" fillId="7" borderId="4" xfId="0" applyFill="1" applyBorder="1"/>
    <xf numFmtId="0" fontId="0" fillId="3" borderId="4" xfId="0" applyFill="1" applyBorder="1"/>
    <xf numFmtId="0" fontId="0" fillId="6" borderId="4" xfId="0" applyFill="1" applyBorder="1"/>
    <xf numFmtId="0" fontId="18" fillId="0" borderId="0" xfId="1" applyFont="1"/>
    <xf numFmtId="0" fontId="0" fillId="0" borderId="0" xfId="0" applyFont="1"/>
    <xf numFmtId="0" fontId="9" fillId="2" borderId="0" xfId="0" applyFont="1" applyFill="1"/>
    <xf numFmtId="0" fontId="0" fillId="2" borderId="0" xfId="0" applyFill="1"/>
    <xf numFmtId="0" fontId="0" fillId="0" borderId="0" xfId="0" applyAlignment="1">
      <alignment horizontal="center" wrapText="1"/>
    </xf>
    <xf numFmtId="166" fontId="0" fillId="5" borderId="1" xfId="2" applyNumberFormat="1" applyFont="1" applyFill="1" applyBorder="1" applyAlignment="1">
      <alignment horizontal="center"/>
    </xf>
    <xf numFmtId="0" fontId="0" fillId="10" borderId="0" xfId="0" applyFill="1"/>
    <xf numFmtId="0" fontId="14" fillId="10" borderId="0" xfId="0" applyFont="1" applyFill="1"/>
    <xf numFmtId="0" fontId="19" fillId="8" borderId="4" xfId="0" applyFont="1" applyFill="1" applyBorder="1"/>
    <xf numFmtId="14" fontId="19" fillId="8" borderId="4" xfId="0" applyNumberFormat="1" applyFont="1" applyFill="1" applyBorder="1" applyAlignment="1">
      <alignment horizontal="center" wrapText="1"/>
    </xf>
    <xf numFmtId="0" fontId="19" fillId="8" borderId="4" xfId="0" applyFont="1" applyFill="1" applyBorder="1" applyAlignment="1">
      <alignment horizontal="center" wrapText="1"/>
    </xf>
    <xf numFmtId="168" fontId="0" fillId="5" borderId="4" xfId="3" applyNumberFormat="1" applyFont="1" applyFill="1" applyBorder="1"/>
    <xf numFmtId="175" fontId="0" fillId="2" borderId="4" xfId="2" applyNumberFormat="1" applyFont="1" applyFill="1" applyBorder="1"/>
    <xf numFmtId="0" fontId="0" fillId="8" borderId="0" xfId="0" applyFill="1" applyBorder="1"/>
    <xf numFmtId="0" fontId="0" fillId="6" borderId="2" xfId="0" applyFill="1" applyBorder="1" applyAlignment="1">
      <alignment horizontal="center"/>
    </xf>
    <xf numFmtId="0" fontId="0" fillId="0" borderId="0" xfId="0" applyAlignment="1">
      <alignment horizontal="center" wrapText="1"/>
    </xf>
    <xf numFmtId="0" fontId="0" fillId="2" borderId="5" xfId="0" applyFill="1" applyBorder="1" applyAlignment="1">
      <alignment horizontal="left"/>
    </xf>
    <xf numFmtId="0" fontId="0" fillId="2" borderId="8" xfId="0" applyFill="1" applyBorder="1" applyAlignment="1">
      <alignment horizontal="left"/>
    </xf>
    <xf numFmtId="0" fontId="0" fillId="2" borderId="7" xfId="0" applyFill="1" applyBorder="1" applyAlignment="1">
      <alignment horizontal="left"/>
    </xf>
    <xf numFmtId="0" fontId="0" fillId="4" borderId="0" xfId="0" applyFont="1" applyFill="1" applyAlignment="1">
      <alignment horizontal="center" wrapText="1"/>
    </xf>
    <xf numFmtId="0" fontId="19" fillId="8" borderId="4" xfId="0" applyFont="1" applyFill="1" applyBorder="1" applyAlignment="1">
      <alignment horizontal="center" wrapText="1"/>
    </xf>
    <xf numFmtId="0" fontId="0" fillId="0" borderId="0" xfId="0" applyAlignment="1">
      <alignment horizontal="left" vertical="top" wrapText="1"/>
    </xf>
    <xf numFmtId="0" fontId="0" fillId="2" borderId="5" xfId="0" applyFill="1" applyBorder="1"/>
    <xf numFmtId="0" fontId="0" fillId="2" borderId="8" xfId="0" applyFill="1" applyBorder="1"/>
    <xf numFmtId="0" fontId="0" fillId="2" borderId="7" xfId="0" applyFill="1" applyBorder="1"/>
  </cellXfs>
  <cellStyles count="5">
    <cellStyle name="Comma" xfId="3" builtinId="3"/>
    <cellStyle name="Hyperlink" xfId="1" builtinId="8"/>
    <cellStyle name="Normal" xfId="0" builtinId="0"/>
    <cellStyle name="Normal 2" xfId="4" xr:uid="{D9461445-9FDE-4425-8B85-97AE97D1CD67}"/>
    <cellStyle name="Percent" xfId="2" builtinId="5"/>
  </cellStyles>
  <dxfs count="0"/>
  <tableStyles count="0" defaultTableStyle="TableStyleMedium2" defaultPivotStyle="PivotStyleLight16"/>
  <colors>
    <mruColors>
      <color rgb="FFFFC000"/>
      <color rgb="FF92D050"/>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fr-ca" b="1"/>
              <a:t>TAUX</a:t>
            </a:r>
          </a:p>
          <a:p>
            <a:pPr>
              <a:defRPr/>
            </a:pPr>
            <a:r>
              <a:rPr lang="fr-ca"/>
              <a:t> </a:t>
            </a:r>
            <a:r>
              <a:rPr lang="fr-ca" b="1"/>
              <a:t>D’INFECTION</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9921441010555307E-2"/>
          <c:y val="0.15440519697283783"/>
          <c:w val="0.80122578292898894"/>
          <c:h val="0.78027445210756996"/>
        </c:manualLayout>
      </c:layout>
      <c:scatterChart>
        <c:scatterStyle val="smoothMarker"/>
        <c:varyColors val="0"/>
        <c:ser>
          <c:idx val="0"/>
          <c:order val="0"/>
          <c:tx>
            <c:strRef>
              <c:f>'Données brutes'!$D$9</c:f>
              <c:strCache>
                <c:ptCount val="1"/>
                <c:pt idx="0">
                  <c:v>Taux d’infection (hommes)</c:v>
                </c:pt>
              </c:strCache>
            </c:strRef>
          </c:tx>
          <c:spPr>
            <a:ln w="22225" cap="rnd">
              <a:solidFill>
                <a:schemeClr val="accent2"/>
              </a:solidFill>
              <a:round/>
            </a:ln>
            <a:effectLst/>
          </c:spPr>
          <c:marker>
            <c:symbol val="none"/>
          </c:marker>
          <c:xVal>
            <c:multiLvlStrRef>
              <c:f>'Données brutes'!$B$10:$C$110</c:f>
              <c:multiLvlStrCache>
                <c:ptCount val="101"/>
                <c:lvl>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pt idx="20">
                    <c:v>2,90%</c:v>
                  </c:pt>
                  <c:pt idx="21">
                    <c:v>2,90%</c:v>
                  </c:pt>
                  <c:pt idx="22">
                    <c:v>2,90%</c:v>
                  </c:pt>
                  <c:pt idx="23">
                    <c:v>2,90%</c:v>
                  </c:pt>
                  <c:pt idx="24">
                    <c:v>2,90%</c:v>
                  </c:pt>
                  <c:pt idx="25">
                    <c:v>2,90%</c:v>
                  </c:pt>
                  <c:pt idx="26">
                    <c:v>2,90%</c:v>
                  </c:pt>
                  <c:pt idx="27">
                    <c:v>2,90%</c:v>
                  </c:pt>
                  <c:pt idx="28">
                    <c:v>2,90%</c:v>
                  </c:pt>
                  <c:pt idx="29">
                    <c:v>2,90%</c:v>
                  </c:pt>
                  <c:pt idx="30">
                    <c:v>2,44%</c:v>
                  </c:pt>
                  <c:pt idx="31">
                    <c:v>2,44%</c:v>
                  </c:pt>
                  <c:pt idx="32">
                    <c:v>2,44%</c:v>
                  </c:pt>
                  <c:pt idx="33">
                    <c:v>2,44%</c:v>
                  </c:pt>
                  <c:pt idx="34">
                    <c:v>2,44%</c:v>
                  </c:pt>
                  <c:pt idx="35">
                    <c:v>2,44%</c:v>
                  </c:pt>
                  <c:pt idx="36">
                    <c:v>2,44%</c:v>
                  </c:pt>
                  <c:pt idx="37">
                    <c:v>2,44%</c:v>
                  </c:pt>
                  <c:pt idx="38">
                    <c:v>2,44%</c:v>
                  </c:pt>
                  <c:pt idx="39">
                    <c:v>2,44%</c:v>
                  </c:pt>
                  <c:pt idx="40">
                    <c:v>2,54%</c:v>
                  </c:pt>
                  <c:pt idx="41">
                    <c:v>2,54%</c:v>
                  </c:pt>
                  <c:pt idx="42">
                    <c:v>2,54%</c:v>
                  </c:pt>
                  <c:pt idx="43">
                    <c:v>2,54%</c:v>
                  </c:pt>
                  <c:pt idx="44">
                    <c:v>2,54%</c:v>
                  </c:pt>
                  <c:pt idx="45">
                    <c:v>2,54%</c:v>
                  </c:pt>
                  <c:pt idx="46">
                    <c:v>2,54%</c:v>
                  </c:pt>
                  <c:pt idx="47">
                    <c:v>2,54%</c:v>
                  </c:pt>
                  <c:pt idx="48">
                    <c:v>2,54%</c:v>
                  </c:pt>
                  <c:pt idx="49">
                    <c:v>2,54%</c:v>
                  </c:pt>
                  <c:pt idx="50">
                    <c:v>2,16%</c:v>
                  </c:pt>
                  <c:pt idx="51">
                    <c:v>2,16%</c:v>
                  </c:pt>
                  <c:pt idx="52">
                    <c:v>2,16%</c:v>
                  </c:pt>
                  <c:pt idx="53">
                    <c:v>2,16%</c:v>
                  </c:pt>
                  <c:pt idx="54">
                    <c:v>2,16%</c:v>
                  </c:pt>
                  <c:pt idx="55">
                    <c:v>2,16%</c:v>
                  </c:pt>
                  <c:pt idx="56">
                    <c:v>2,16%</c:v>
                  </c:pt>
                  <c:pt idx="57">
                    <c:v>2,16%</c:v>
                  </c:pt>
                  <c:pt idx="58">
                    <c:v>2,16%</c:v>
                  </c:pt>
                  <c:pt idx="59">
                    <c:v>2,16%</c:v>
                  </c:pt>
                  <c:pt idx="60">
                    <c:v>1,45%</c:v>
                  </c:pt>
                  <c:pt idx="61">
                    <c:v>1,45%</c:v>
                  </c:pt>
                  <c:pt idx="62">
                    <c:v>1,45%</c:v>
                  </c:pt>
                  <c:pt idx="63">
                    <c:v>1,45%</c:v>
                  </c:pt>
                  <c:pt idx="64">
                    <c:v>1,45%</c:v>
                  </c:pt>
                  <c:pt idx="65">
                    <c:v>1,45%</c:v>
                  </c:pt>
                  <c:pt idx="66">
                    <c:v>1,45%</c:v>
                  </c:pt>
                  <c:pt idx="67">
                    <c:v>1,45%</c:v>
                  </c:pt>
                  <c:pt idx="68">
                    <c:v>1,45%</c:v>
                  </c:pt>
                  <c:pt idx="69">
                    <c:v>1,45%</c:v>
                  </c:pt>
                  <c:pt idx="70">
                    <c:v>1,69%</c:v>
                  </c:pt>
                  <c:pt idx="71">
                    <c:v>1,69%</c:v>
                  </c:pt>
                  <c:pt idx="72">
                    <c:v>1,69%</c:v>
                  </c:pt>
                  <c:pt idx="73">
                    <c:v>1,69%</c:v>
                  </c:pt>
                  <c:pt idx="74">
                    <c:v>1,69%</c:v>
                  </c:pt>
                  <c:pt idx="75">
                    <c:v>1,69%</c:v>
                  </c:pt>
                  <c:pt idx="76">
                    <c:v>1,69%</c:v>
                  </c:pt>
                  <c:pt idx="77">
                    <c:v>1,69%</c:v>
                  </c:pt>
                  <c:pt idx="78">
                    <c:v>1,69%</c:v>
                  </c:pt>
                  <c:pt idx="79">
                    <c:v>1,69%</c:v>
                  </c:pt>
                  <c:pt idx="80">
                    <c:v>3,52%</c:v>
                  </c:pt>
                  <c:pt idx="81">
                    <c:v>3,52%</c:v>
                  </c:pt>
                  <c:pt idx="82">
                    <c:v>3,52%</c:v>
                  </c:pt>
                  <c:pt idx="83">
                    <c:v>3,52%</c:v>
                  </c:pt>
                  <c:pt idx="84">
                    <c:v>3,52%</c:v>
                  </c:pt>
                  <c:pt idx="85">
                    <c:v>3,52%</c:v>
                  </c:pt>
                  <c:pt idx="86">
                    <c:v>3,52%</c:v>
                  </c:pt>
                  <c:pt idx="87">
                    <c:v>3,52%</c:v>
                  </c:pt>
                  <c:pt idx="88">
                    <c:v>3,52%</c:v>
                  </c:pt>
                  <c:pt idx="89">
                    <c:v>3,52%</c:v>
                  </c:pt>
                  <c:pt idx="90">
                    <c:v>3,52%</c:v>
                  </c:pt>
                  <c:pt idx="91">
                    <c:v>3,52%</c:v>
                  </c:pt>
                  <c:pt idx="92">
                    <c:v>3,52%</c:v>
                  </c:pt>
                  <c:pt idx="93">
                    <c:v>3,52%</c:v>
                  </c:pt>
                  <c:pt idx="94">
                    <c:v>3,52%</c:v>
                  </c:pt>
                  <c:pt idx="95">
                    <c:v>3,52%</c:v>
                  </c:pt>
                  <c:pt idx="96">
                    <c:v>3,52%</c:v>
                  </c:pt>
                  <c:pt idx="97">
                    <c:v>3,52%</c:v>
                  </c:pt>
                  <c:pt idx="98">
                    <c:v>3,52%</c:v>
                  </c:pt>
                  <c:pt idx="99">
                    <c:v>3,52%</c:v>
                  </c:pt>
                  <c:pt idx="100">
                    <c:v>3,52%</c:v>
                  </c:pt>
                </c:lvl>
                <c:lvl>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lvl>
              </c:multiLvlStrCache>
            </c:multiLvlStrRef>
          </c:xVal>
          <c:yVal>
            <c:numRef>
              <c:f>'Données brutes'!$D$10:$D$110</c:f>
              <c:numCache>
                <c:formatCode>0.00%</c:formatCode>
                <c:ptCount val="101"/>
                <c:pt idx="0">
                  <c:v>8.4570296630461003E-3</c:v>
                </c:pt>
                <c:pt idx="1">
                  <c:v>8.4570296630461003E-3</c:v>
                </c:pt>
                <c:pt idx="2">
                  <c:v>8.4570296630461003E-3</c:v>
                </c:pt>
                <c:pt idx="3">
                  <c:v>8.4570296630461003E-3</c:v>
                </c:pt>
                <c:pt idx="4">
                  <c:v>8.4570296630461003E-3</c:v>
                </c:pt>
                <c:pt idx="5">
                  <c:v>8.4570296630461003E-3</c:v>
                </c:pt>
                <c:pt idx="6">
                  <c:v>8.4570296630461003E-3</c:v>
                </c:pt>
                <c:pt idx="7">
                  <c:v>8.4570296630461003E-3</c:v>
                </c:pt>
                <c:pt idx="8">
                  <c:v>8.4570296630461003E-3</c:v>
                </c:pt>
                <c:pt idx="9">
                  <c:v>8.4570296630461003E-3</c:v>
                </c:pt>
                <c:pt idx="10">
                  <c:v>8.4570296630461003E-3</c:v>
                </c:pt>
                <c:pt idx="11">
                  <c:v>8.4570296630461003E-3</c:v>
                </c:pt>
                <c:pt idx="12">
                  <c:v>8.4570296630461003E-3</c:v>
                </c:pt>
                <c:pt idx="13">
                  <c:v>8.4570296630461003E-3</c:v>
                </c:pt>
                <c:pt idx="14">
                  <c:v>8.4570296630461003E-3</c:v>
                </c:pt>
                <c:pt idx="15">
                  <c:v>8.4570296630461003E-3</c:v>
                </c:pt>
                <c:pt idx="16">
                  <c:v>8.4570296630461003E-3</c:v>
                </c:pt>
                <c:pt idx="17">
                  <c:v>8.4570296630461003E-3</c:v>
                </c:pt>
                <c:pt idx="18">
                  <c:v>8.4570296630461003E-3</c:v>
                </c:pt>
                <c:pt idx="19">
                  <c:v>8.4570296630461003E-3</c:v>
                </c:pt>
                <c:pt idx="20">
                  <c:v>2.8239028454462578E-2</c:v>
                </c:pt>
                <c:pt idx="21">
                  <c:v>2.8239028454462578E-2</c:v>
                </c:pt>
                <c:pt idx="22">
                  <c:v>2.8239028454462578E-2</c:v>
                </c:pt>
                <c:pt idx="23">
                  <c:v>2.8239028454462578E-2</c:v>
                </c:pt>
                <c:pt idx="24">
                  <c:v>2.8239028454462578E-2</c:v>
                </c:pt>
                <c:pt idx="25">
                  <c:v>2.8239028454462578E-2</c:v>
                </c:pt>
                <c:pt idx="26">
                  <c:v>2.8239028454462578E-2</c:v>
                </c:pt>
                <c:pt idx="27">
                  <c:v>2.8239028454462578E-2</c:v>
                </c:pt>
                <c:pt idx="28">
                  <c:v>2.8239028454462578E-2</c:v>
                </c:pt>
                <c:pt idx="29">
                  <c:v>2.8239028454462578E-2</c:v>
                </c:pt>
                <c:pt idx="30">
                  <c:v>2.4243101062745034E-2</c:v>
                </c:pt>
                <c:pt idx="31">
                  <c:v>2.4243101062745034E-2</c:v>
                </c:pt>
                <c:pt idx="32">
                  <c:v>2.4243101062745034E-2</c:v>
                </c:pt>
                <c:pt idx="33">
                  <c:v>2.4243101062745034E-2</c:v>
                </c:pt>
                <c:pt idx="34">
                  <c:v>2.4243101062745034E-2</c:v>
                </c:pt>
                <c:pt idx="35">
                  <c:v>2.4243101062745034E-2</c:v>
                </c:pt>
                <c:pt idx="36">
                  <c:v>2.4243101062745034E-2</c:v>
                </c:pt>
                <c:pt idx="37">
                  <c:v>2.4243101062745034E-2</c:v>
                </c:pt>
                <c:pt idx="38">
                  <c:v>2.4243101062745034E-2</c:v>
                </c:pt>
                <c:pt idx="39">
                  <c:v>2.4243101062745034E-2</c:v>
                </c:pt>
                <c:pt idx="40">
                  <c:v>2.3080030858614192E-2</c:v>
                </c:pt>
                <c:pt idx="41">
                  <c:v>2.3080030858614192E-2</c:v>
                </c:pt>
                <c:pt idx="42">
                  <c:v>2.3080030858614192E-2</c:v>
                </c:pt>
                <c:pt idx="43">
                  <c:v>2.3080030858614192E-2</c:v>
                </c:pt>
                <c:pt idx="44">
                  <c:v>2.3080030858614192E-2</c:v>
                </c:pt>
                <c:pt idx="45">
                  <c:v>2.3080030858614192E-2</c:v>
                </c:pt>
                <c:pt idx="46">
                  <c:v>2.3080030858614192E-2</c:v>
                </c:pt>
                <c:pt idx="47">
                  <c:v>2.3080030858614192E-2</c:v>
                </c:pt>
                <c:pt idx="48">
                  <c:v>2.3080030858614192E-2</c:v>
                </c:pt>
                <c:pt idx="49">
                  <c:v>2.3080030858614192E-2</c:v>
                </c:pt>
                <c:pt idx="50">
                  <c:v>2.0495486615522078E-2</c:v>
                </c:pt>
                <c:pt idx="51">
                  <c:v>2.0495486615522078E-2</c:v>
                </c:pt>
                <c:pt idx="52">
                  <c:v>2.0495486615522078E-2</c:v>
                </c:pt>
                <c:pt idx="53">
                  <c:v>2.0495486615522078E-2</c:v>
                </c:pt>
                <c:pt idx="54">
                  <c:v>2.0495486615522078E-2</c:v>
                </c:pt>
                <c:pt idx="55">
                  <c:v>2.0495486615522078E-2</c:v>
                </c:pt>
                <c:pt idx="56">
                  <c:v>2.0495486615522078E-2</c:v>
                </c:pt>
                <c:pt idx="57">
                  <c:v>2.0495486615522078E-2</c:v>
                </c:pt>
                <c:pt idx="58">
                  <c:v>2.0495486615522078E-2</c:v>
                </c:pt>
                <c:pt idx="59">
                  <c:v>2.0495486615522078E-2</c:v>
                </c:pt>
                <c:pt idx="60">
                  <c:v>1.637416866906841E-2</c:v>
                </c:pt>
                <c:pt idx="61">
                  <c:v>1.637416866906841E-2</c:v>
                </c:pt>
                <c:pt idx="62">
                  <c:v>1.637416866906841E-2</c:v>
                </c:pt>
                <c:pt idx="63">
                  <c:v>1.637416866906841E-2</c:v>
                </c:pt>
                <c:pt idx="64">
                  <c:v>1.637416866906841E-2</c:v>
                </c:pt>
                <c:pt idx="65">
                  <c:v>1.637416866906841E-2</c:v>
                </c:pt>
                <c:pt idx="66">
                  <c:v>1.637416866906841E-2</c:v>
                </c:pt>
                <c:pt idx="67">
                  <c:v>1.637416866906841E-2</c:v>
                </c:pt>
                <c:pt idx="68">
                  <c:v>1.637416866906841E-2</c:v>
                </c:pt>
                <c:pt idx="69">
                  <c:v>1.637416866906841E-2</c:v>
                </c:pt>
                <c:pt idx="70">
                  <c:v>1.879758471893141E-2</c:v>
                </c:pt>
                <c:pt idx="71">
                  <c:v>1.879758471893141E-2</c:v>
                </c:pt>
                <c:pt idx="72">
                  <c:v>1.879758471893141E-2</c:v>
                </c:pt>
                <c:pt idx="73">
                  <c:v>1.879758471893141E-2</c:v>
                </c:pt>
                <c:pt idx="74">
                  <c:v>1.879758471893141E-2</c:v>
                </c:pt>
                <c:pt idx="75">
                  <c:v>1.879758471893141E-2</c:v>
                </c:pt>
                <c:pt idx="76">
                  <c:v>1.879758471893141E-2</c:v>
                </c:pt>
                <c:pt idx="77">
                  <c:v>1.879758471893141E-2</c:v>
                </c:pt>
                <c:pt idx="78">
                  <c:v>1.879758471893141E-2</c:v>
                </c:pt>
                <c:pt idx="79">
                  <c:v>1.879758471893141E-2</c:v>
                </c:pt>
                <c:pt idx="80">
                  <c:v>2.7352500108210019E-2</c:v>
                </c:pt>
                <c:pt idx="81">
                  <c:v>2.7352500108210019E-2</c:v>
                </c:pt>
                <c:pt idx="82">
                  <c:v>2.7352500108210019E-2</c:v>
                </c:pt>
                <c:pt idx="83">
                  <c:v>2.7352500108210019E-2</c:v>
                </c:pt>
                <c:pt idx="84">
                  <c:v>2.7352500108210019E-2</c:v>
                </c:pt>
                <c:pt idx="85">
                  <c:v>2.7352500108210019E-2</c:v>
                </c:pt>
                <c:pt idx="86">
                  <c:v>2.7352500108210019E-2</c:v>
                </c:pt>
                <c:pt idx="87">
                  <c:v>2.7352500108210019E-2</c:v>
                </c:pt>
                <c:pt idx="88">
                  <c:v>2.7352500108210019E-2</c:v>
                </c:pt>
                <c:pt idx="89">
                  <c:v>2.7352500108210019E-2</c:v>
                </c:pt>
                <c:pt idx="90">
                  <c:v>2.7352500108210019E-2</c:v>
                </c:pt>
                <c:pt idx="91">
                  <c:v>2.7352500108210019E-2</c:v>
                </c:pt>
                <c:pt idx="92">
                  <c:v>2.7352500108210019E-2</c:v>
                </c:pt>
                <c:pt idx="93">
                  <c:v>2.7352500108210019E-2</c:v>
                </c:pt>
                <c:pt idx="94">
                  <c:v>2.7352500108210019E-2</c:v>
                </c:pt>
                <c:pt idx="95">
                  <c:v>2.7352500108210019E-2</c:v>
                </c:pt>
                <c:pt idx="96">
                  <c:v>2.7352500108210019E-2</c:v>
                </c:pt>
                <c:pt idx="97">
                  <c:v>2.7352500108210019E-2</c:v>
                </c:pt>
                <c:pt idx="98">
                  <c:v>2.7352500108210019E-2</c:v>
                </c:pt>
                <c:pt idx="99">
                  <c:v>2.7352500108210019E-2</c:v>
                </c:pt>
                <c:pt idx="100">
                  <c:v>2.7352500108210019E-2</c:v>
                </c:pt>
              </c:numCache>
            </c:numRef>
          </c:yVal>
          <c:smooth val="1"/>
          <c:extLst>
            <c:ext xmlns:c16="http://schemas.microsoft.com/office/drawing/2014/chart" uri="{C3380CC4-5D6E-409C-BE32-E72D297353CC}">
              <c16:uniqueId val="{00000000-0447-47F3-BD50-EEFCF45D78E7}"/>
            </c:ext>
          </c:extLst>
        </c:ser>
        <c:ser>
          <c:idx val="1"/>
          <c:order val="1"/>
          <c:tx>
            <c:strRef>
              <c:f>'Données brutes'!$C$9</c:f>
              <c:strCache>
                <c:ptCount val="1"/>
                <c:pt idx="0">
                  <c:v>Taux d’infection (femmes)</c:v>
                </c:pt>
              </c:strCache>
            </c:strRef>
          </c:tx>
          <c:spPr>
            <a:ln w="22225" cap="rnd">
              <a:solidFill>
                <a:schemeClr val="accent4"/>
              </a:solidFill>
              <a:round/>
            </a:ln>
            <a:effectLst/>
          </c:spPr>
          <c:marker>
            <c:symbol val="none"/>
          </c:marker>
          <c:xVal>
            <c:strRef>
              <c:f>'Données brutes'!$B$10:$B$110</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xVal>
          <c:yVal>
            <c:numRef>
              <c:f>'Données brutes'!$C$10:$C$110</c:f>
              <c:numCache>
                <c:formatCode>0.00%</c:formatCode>
                <c:ptCount val="101"/>
                <c:pt idx="0">
                  <c:v>8.5462126944655225E-3</c:v>
                </c:pt>
                <c:pt idx="1">
                  <c:v>8.5462126944655225E-3</c:v>
                </c:pt>
                <c:pt idx="2">
                  <c:v>8.5462126944655225E-3</c:v>
                </c:pt>
                <c:pt idx="3">
                  <c:v>8.5462126944655225E-3</c:v>
                </c:pt>
                <c:pt idx="4">
                  <c:v>8.5462126944655225E-3</c:v>
                </c:pt>
                <c:pt idx="5">
                  <c:v>8.5462126944655225E-3</c:v>
                </c:pt>
                <c:pt idx="6">
                  <c:v>8.5462126944655225E-3</c:v>
                </c:pt>
                <c:pt idx="7">
                  <c:v>8.5462126944655225E-3</c:v>
                </c:pt>
                <c:pt idx="8">
                  <c:v>8.5462126944655225E-3</c:v>
                </c:pt>
                <c:pt idx="9">
                  <c:v>8.5462126944655225E-3</c:v>
                </c:pt>
                <c:pt idx="10">
                  <c:v>8.5462126944655225E-3</c:v>
                </c:pt>
                <c:pt idx="11">
                  <c:v>8.5462126944655225E-3</c:v>
                </c:pt>
                <c:pt idx="12">
                  <c:v>8.5462126944655225E-3</c:v>
                </c:pt>
                <c:pt idx="13">
                  <c:v>8.5462126944655225E-3</c:v>
                </c:pt>
                <c:pt idx="14">
                  <c:v>8.5462126944655225E-3</c:v>
                </c:pt>
                <c:pt idx="15">
                  <c:v>8.5462126944655225E-3</c:v>
                </c:pt>
                <c:pt idx="16">
                  <c:v>8.5462126944655225E-3</c:v>
                </c:pt>
                <c:pt idx="17">
                  <c:v>8.5462126944655225E-3</c:v>
                </c:pt>
                <c:pt idx="18">
                  <c:v>8.5462126944655225E-3</c:v>
                </c:pt>
                <c:pt idx="19">
                  <c:v>8.5462126944655225E-3</c:v>
                </c:pt>
                <c:pt idx="20">
                  <c:v>2.8975785767791171E-2</c:v>
                </c:pt>
                <c:pt idx="21">
                  <c:v>2.8975785767791171E-2</c:v>
                </c:pt>
                <c:pt idx="22">
                  <c:v>2.8975785767791171E-2</c:v>
                </c:pt>
                <c:pt idx="23">
                  <c:v>2.8975785767791171E-2</c:v>
                </c:pt>
                <c:pt idx="24">
                  <c:v>2.8975785767791171E-2</c:v>
                </c:pt>
                <c:pt idx="25">
                  <c:v>2.8975785767791171E-2</c:v>
                </c:pt>
                <c:pt idx="26">
                  <c:v>2.8975785767791171E-2</c:v>
                </c:pt>
                <c:pt idx="27">
                  <c:v>2.8975785767791171E-2</c:v>
                </c:pt>
                <c:pt idx="28">
                  <c:v>2.8975785767791171E-2</c:v>
                </c:pt>
                <c:pt idx="29">
                  <c:v>2.8975785767791171E-2</c:v>
                </c:pt>
                <c:pt idx="30">
                  <c:v>2.4429483961313135E-2</c:v>
                </c:pt>
                <c:pt idx="31">
                  <c:v>2.4429483961313135E-2</c:v>
                </c:pt>
                <c:pt idx="32">
                  <c:v>2.4429483961313135E-2</c:v>
                </c:pt>
                <c:pt idx="33">
                  <c:v>2.4429483961313135E-2</c:v>
                </c:pt>
                <c:pt idx="34">
                  <c:v>2.4429483961313135E-2</c:v>
                </c:pt>
                <c:pt idx="35">
                  <c:v>2.4429483961313135E-2</c:v>
                </c:pt>
                <c:pt idx="36">
                  <c:v>2.4429483961313135E-2</c:v>
                </c:pt>
                <c:pt idx="37">
                  <c:v>2.4429483961313135E-2</c:v>
                </c:pt>
                <c:pt idx="38">
                  <c:v>2.4429483961313135E-2</c:v>
                </c:pt>
                <c:pt idx="39">
                  <c:v>2.4429483961313135E-2</c:v>
                </c:pt>
                <c:pt idx="40">
                  <c:v>2.5428469046001535E-2</c:v>
                </c:pt>
                <c:pt idx="41">
                  <c:v>2.5428469046001535E-2</c:v>
                </c:pt>
                <c:pt idx="42">
                  <c:v>2.5428469046001535E-2</c:v>
                </c:pt>
                <c:pt idx="43">
                  <c:v>2.5428469046001535E-2</c:v>
                </c:pt>
                <c:pt idx="44">
                  <c:v>2.5428469046001535E-2</c:v>
                </c:pt>
                <c:pt idx="45">
                  <c:v>2.5428469046001535E-2</c:v>
                </c:pt>
                <c:pt idx="46">
                  <c:v>2.5428469046001535E-2</c:v>
                </c:pt>
                <c:pt idx="47">
                  <c:v>2.5428469046001535E-2</c:v>
                </c:pt>
                <c:pt idx="48">
                  <c:v>2.5428469046001535E-2</c:v>
                </c:pt>
                <c:pt idx="49">
                  <c:v>2.5428469046001535E-2</c:v>
                </c:pt>
                <c:pt idx="50">
                  <c:v>2.1630776270926147E-2</c:v>
                </c:pt>
                <c:pt idx="51">
                  <c:v>2.1630776270926147E-2</c:v>
                </c:pt>
                <c:pt idx="52">
                  <c:v>2.1630776270926147E-2</c:v>
                </c:pt>
                <c:pt idx="53">
                  <c:v>2.1630776270926147E-2</c:v>
                </c:pt>
                <c:pt idx="54">
                  <c:v>2.1630776270926147E-2</c:v>
                </c:pt>
                <c:pt idx="55">
                  <c:v>2.1630776270926147E-2</c:v>
                </c:pt>
                <c:pt idx="56">
                  <c:v>2.1630776270926147E-2</c:v>
                </c:pt>
                <c:pt idx="57">
                  <c:v>2.1630776270926147E-2</c:v>
                </c:pt>
                <c:pt idx="58">
                  <c:v>2.1630776270926147E-2</c:v>
                </c:pt>
                <c:pt idx="59">
                  <c:v>2.1630776270926147E-2</c:v>
                </c:pt>
                <c:pt idx="60">
                  <c:v>1.4469602265142859E-2</c:v>
                </c:pt>
                <c:pt idx="61">
                  <c:v>1.4469602265142859E-2</c:v>
                </c:pt>
                <c:pt idx="62">
                  <c:v>1.4469602265142859E-2</c:v>
                </c:pt>
                <c:pt idx="63">
                  <c:v>1.4469602265142859E-2</c:v>
                </c:pt>
                <c:pt idx="64">
                  <c:v>1.4469602265142859E-2</c:v>
                </c:pt>
                <c:pt idx="65">
                  <c:v>1.4469602265142859E-2</c:v>
                </c:pt>
                <c:pt idx="66">
                  <c:v>1.4469602265142859E-2</c:v>
                </c:pt>
                <c:pt idx="67">
                  <c:v>1.4469602265142859E-2</c:v>
                </c:pt>
                <c:pt idx="68">
                  <c:v>1.4469602265142859E-2</c:v>
                </c:pt>
                <c:pt idx="69">
                  <c:v>1.4469602265142859E-2</c:v>
                </c:pt>
                <c:pt idx="70">
                  <c:v>1.685539627124958E-2</c:v>
                </c:pt>
                <c:pt idx="71">
                  <c:v>1.685539627124958E-2</c:v>
                </c:pt>
                <c:pt idx="72">
                  <c:v>1.685539627124958E-2</c:v>
                </c:pt>
                <c:pt idx="73">
                  <c:v>1.685539627124958E-2</c:v>
                </c:pt>
                <c:pt idx="74">
                  <c:v>1.685539627124958E-2</c:v>
                </c:pt>
                <c:pt idx="75">
                  <c:v>1.685539627124958E-2</c:v>
                </c:pt>
                <c:pt idx="76">
                  <c:v>1.685539627124958E-2</c:v>
                </c:pt>
                <c:pt idx="77">
                  <c:v>1.685539627124958E-2</c:v>
                </c:pt>
                <c:pt idx="78">
                  <c:v>1.685539627124958E-2</c:v>
                </c:pt>
                <c:pt idx="79">
                  <c:v>1.685539627124958E-2</c:v>
                </c:pt>
                <c:pt idx="80">
                  <c:v>3.5182496231105025E-2</c:v>
                </c:pt>
                <c:pt idx="81">
                  <c:v>3.5182496231105025E-2</c:v>
                </c:pt>
                <c:pt idx="82">
                  <c:v>3.5182496231105025E-2</c:v>
                </c:pt>
                <c:pt idx="83">
                  <c:v>3.5182496231105025E-2</c:v>
                </c:pt>
                <c:pt idx="84">
                  <c:v>3.5182496231105025E-2</c:v>
                </c:pt>
                <c:pt idx="85">
                  <c:v>3.5182496231105025E-2</c:v>
                </c:pt>
                <c:pt idx="86">
                  <c:v>3.5182496231105025E-2</c:v>
                </c:pt>
                <c:pt idx="87">
                  <c:v>3.5182496231105025E-2</c:v>
                </c:pt>
                <c:pt idx="88">
                  <c:v>3.5182496231105025E-2</c:v>
                </c:pt>
                <c:pt idx="89">
                  <c:v>3.5182496231105025E-2</c:v>
                </c:pt>
                <c:pt idx="90">
                  <c:v>3.5182496231105025E-2</c:v>
                </c:pt>
                <c:pt idx="91">
                  <c:v>3.5182496231105025E-2</c:v>
                </c:pt>
                <c:pt idx="92">
                  <c:v>3.5182496231105025E-2</c:v>
                </c:pt>
                <c:pt idx="93">
                  <c:v>3.5182496231105025E-2</c:v>
                </c:pt>
                <c:pt idx="94">
                  <c:v>3.5182496231105025E-2</c:v>
                </c:pt>
                <c:pt idx="95">
                  <c:v>3.5182496231105025E-2</c:v>
                </c:pt>
                <c:pt idx="96">
                  <c:v>3.5182496231105025E-2</c:v>
                </c:pt>
                <c:pt idx="97">
                  <c:v>3.5182496231105025E-2</c:v>
                </c:pt>
                <c:pt idx="98">
                  <c:v>3.5182496231105025E-2</c:v>
                </c:pt>
                <c:pt idx="99">
                  <c:v>3.5182496231105025E-2</c:v>
                </c:pt>
                <c:pt idx="100">
                  <c:v>3.5182496231105025E-2</c:v>
                </c:pt>
              </c:numCache>
            </c:numRef>
          </c:yVal>
          <c:smooth val="1"/>
          <c:extLst>
            <c:ext xmlns:c16="http://schemas.microsoft.com/office/drawing/2014/chart" uri="{C3380CC4-5D6E-409C-BE32-E72D297353CC}">
              <c16:uniqueId val="{00000000-6C67-475E-8068-66ADA3E3A91B}"/>
            </c:ext>
          </c:extLst>
        </c:ser>
        <c:dLbls>
          <c:showLegendKey val="0"/>
          <c:showVal val="0"/>
          <c:showCatName val="0"/>
          <c:showSerName val="0"/>
          <c:showPercent val="0"/>
          <c:showBubbleSize val="0"/>
        </c:dLbls>
        <c:axId val="579496568"/>
        <c:axId val="579496896"/>
      </c:scatterChart>
      <c:valAx>
        <c:axId val="5794965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ca"/>
                  <a:t>Âge atteint</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en-US"/>
          </a:p>
        </c:txPr>
        <c:crossAx val="579496896"/>
        <c:crosses val="autoZero"/>
        <c:crossBetween val="midCat"/>
      </c:valAx>
      <c:valAx>
        <c:axId val="579496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ca"/>
                  <a:t>Taux d’inf.</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496568"/>
        <c:crosses val="autoZero"/>
        <c:crossBetween val="midCat"/>
      </c:valAx>
      <c:spPr>
        <a:solidFill>
          <a:schemeClr val="accent1">
            <a:lumMod val="75000"/>
            <a:alpha val="34000"/>
          </a:schemeClr>
        </a:solidFill>
        <a:ln>
          <a:solidFill>
            <a:srgbClr val="FFFF00">
              <a:alpha val="15000"/>
            </a:srgbClr>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B0F0"/>
    </a:solidFill>
    <a:ln w="9525" cap="flat" cmpd="sng" algn="ctr">
      <a:solidFill>
        <a:srgbClr val="FFFF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9525</xdr:colOff>
      <xdr:row>4</xdr:row>
      <xdr:rowOff>142873</xdr:rowOff>
    </xdr:from>
    <xdr:to>
      <xdr:col>28</xdr:col>
      <xdr:colOff>76200</xdr:colOff>
      <xdr:row>27</xdr:row>
      <xdr:rowOff>190499</xdr:rowOff>
    </xdr:to>
    <xdr:graphicFrame macro="">
      <xdr:nvGraphicFramePr>
        <xdr:cNvPr id="5" name="Chart 4">
          <a:extLst>
            <a:ext uri="{FF2B5EF4-FFF2-40B4-BE49-F238E27FC236}">
              <a16:creationId xmlns:a16="http://schemas.microsoft.com/office/drawing/2014/main" id="{61B192AC-152B-4D2E-AD62-F9C5A93353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msn.com/en-ca/news/canada/beyond-the-numbers-who-is-dying-of-covid-in-canada-and-how/ar-BB1bqOHC?ocid=msedgdhp&amp;li=AAggNb9" TargetMode="External"/><Relationship Id="rId3" Type="http://schemas.openxmlformats.org/officeDocument/2006/relationships/hyperlink" Target="https://www.worldometers.info/coronavirus/coronavirus-age-sex-demographics/" TargetMode="External"/><Relationship Id="rId7" Type="http://schemas.openxmlformats.org/officeDocument/2006/relationships/hyperlink" Target="https://www.cdc.gov/coronavirus/2019-ncov/covid-data/investigations-discovery/hospitalization-death-by-age.html" TargetMode="External"/><Relationship Id="rId2" Type="http://schemas.openxmlformats.org/officeDocument/2006/relationships/hyperlink" Target="https://ourworldindata.org/covid-deaths" TargetMode="External"/><Relationship Id="rId1" Type="http://schemas.openxmlformats.org/officeDocument/2006/relationships/hyperlink" Target="https://www.soa.org/globalassets/assets/files/resources/research-report/2020/connecting-emerging-covid-19.pdf" TargetMode="External"/><Relationship Id="rId6" Type="http://schemas.openxmlformats.org/officeDocument/2006/relationships/hyperlink" Target="https://health-infobase.canada.ca/covid-19/epidemiological-summary-covid-19-cases.html?redir=1" TargetMode="External"/><Relationship Id="rId5" Type="http://schemas.openxmlformats.org/officeDocument/2006/relationships/hyperlink" Target="https://epidemic-stats.com/coronavirus/" TargetMode="External"/><Relationship Id="rId4" Type="http://schemas.openxmlformats.org/officeDocument/2006/relationships/hyperlink" Target="https://www.businessinsider.com/coronavirus-death-age-older-people-higher-risk-202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9D99-A0AF-4523-A032-76FA951E982A}">
  <sheetPr>
    <tabColor theme="0" tint="-0.249977111117893"/>
  </sheetPr>
  <dimension ref="C2:D30"/>
  <sheetViews>
    <sheetView zoomScale="120" zoomScaleNormal="120" workbookViewId="0">
      <selection activeCell="C33" sqref="C33"/>
    </sheetView>
  </sheetViews>
  <sheetFormatPr defaultColWidth="9" defaultRowHeight="15" x14ac:dyDescent="0.25"/>
  <sheetData>
    <row r="2" spans="3:4" x14ac:dyDescent="0.25">
      <c r="C2" s="14" t="s">
        <v>32</v>
      </c>
      <c r="D2" s="14"/>
    </row>
    <row r="4" spans="3:4" x14ac:dyDescent="0.25">
      <c r="C4" t="s">
        <v>33</v>
      </c>
    </row>
    <row r="5" spans="3:4" x14ac:dyDescent="0.25">
      <c r="C5" t="s">
        <v>110</v>
      </c>
    </row>
    <row r="6" spans="3:4" x14ac:dyDescent="0.25">
      <c r="C6" t="s">
        <v>115</v>
      </c>
    </row>
    <row r="7" spans="3:4" x14ac:dyDescent="0.25">
      <c r="C7" t="s">
        <v>1251</v>
      </c>
    </row>
    <row r="8" spans="3:4" x14ac:dyDescent="0.25">
      <c r="C8" t="s">
        <v>557</v>
      </c>
    </row>
    <row r="10" spans="3:4" x14ac:dyDescent="0.25">
      <c r="C10" t="s">
        <v>34</v>
      </c>
    </row>
    <row r="11" spans="3:4" x14ac:dyDescent="0.25">
      <c r="C11" t="s">
        <v>35</v>
      </c>
    </row>
    <row r="12" spans="3:4" x14ac:dyDescent="0.25">
      <c r="C12" t="s">
        <v>558</v>
      </c>
    </row>
    <row r="13" spans="3:4" x14ac:dyDescent="0.25">
      <c r="C13" t="s">
        <v>36</v>
      </c>
    </row>
    <row r="14" spans="3:4" x14ac:dyDescent="0.25">
      <c r="C14" t="s">
        <v>1241</v>
      </c>
    </row>
    <row r="16" spans="3:4" x14ac:dyDescent="0.25">
      <c r="C16" t="s">
        <v>1253</v>
      </c>
    </row>
    <row r="17" spans="3:3" x14ac:dyDescent="0.25">
      <c r="C17" t="s">
        <v>37</v>
      </c>
    </row>
    <row r="18" spans="3:3" x14ac:dyDescent="0.25">
      <c r="C18" t="s">
        <v>1252</v>
      </c>
    </row>
    <row r="19" spans="3:3" x14ac:dyDescent="0.25">
      <c r="C19" t="s">
        <v>49</v>
      </c>
    </row>
    <row r="20" spans="3:3" x14ac:dyDescent="0.25">
      <c r="C20" t="s">
        <v>1254</v>
      </c>
    </row>
    <row r="21" spans="3:3" x14ac:dyDescent="0.25">
      <c r="C21" t="s">
        <v>559</v>
      </c>
    </row>
    <row r="22" spans="3:3" x14ac:dyDescent="0.25">
      <c r="C22" t="s">
        <v>1255</v>
      </c>
    </row>
    <row r="24" spans="3:3" x14ac:dyDescent="0.25">
      <c r="C24" t="s">
        <v>1256</v>
      </c>
    </row>
    <row r="25" spans="3:3" x14ac:dyDescent="0.25">
      <c r="C25" t="s">
        <v>116</v>
      </c>
    </row>
    <row r="26" spans="3:3" x14ac:dyDescent="0.25">
      <c r="C26" t="s">
        <v>1257</v>
      </c>
    </row>
    <row r="27" spans="3:3" x14ac:dyDescent="0.25">
      <c r="C27" t="s">
        <v>560</v>
      </c>
    </row>
    <row r="29" spans="3:3" x14ac:dyDescent="0.25">
      <c r="C29" t="s">
        <v>1258</v>
      </c>
    </row>
    <row r="30" spans="3:3" x14ac:dyDescent="0.25">
      <c r="C30" t="s">
        <v>38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D4DF8-CB56-4D88-A938-B32645CE72D8}">
  <sheetPr>
    <tabColor theme="0" tint="-0.249977111117893"/>
  </sheetPr>
  <dimension ref="B1:J39"/>
  <sheetViews>
    <sheetView zoomScaleNormal="100" workbookViewId="0">
      <selection activeCell="B7" sqref="B7"/>
    </sheetView>
  </sheetViews>
  <sheetFormatPr defaultColWidth="9" defaultRowHeight="15" x14ac:dyDescent="0.25"/>
  <cols>
    <col min="2" max="2" width="12.7109375" customWidth="1"/>
    <col min="3" max="3" width="9" customWidth="1"/>
  </cols>
  <sheetData>
    <row r="1" spans="2:5" ht="17.25" x14ac:dyDescent="0.3">
      <c r="B1" s="78" t="s">
        <v>19</v>
      </c>
      <c r="C1" s="14"/>
      <c r="D1" s="14"/>
      <c r="E1" s="14"/>
    </row>
    <row r="2" spans="2:5" x14ac:dyDescent="0.25">
      <c r="B2" s="25" t="s">
        <v>111</v>
      </c>
    </row>
    <row r="3" spans="2:5" x14ac:dyDescent="0.25">
      <c r="B3" s="25" t="s">
        <v>561</v>
      </c>
    </row>
    <row r="5" spans="2:5" ht="17.25" x14ac:dyDescent="0.3">
      <c r="B5" s="78" t="s">
        <v>562</v>
      </c>
      <c r="C5" s="9"/>
    </row>
    <row r="6" spans="2:5" ht="17.25" x14ac:dyDescent="0.3">
      <c r="B6" s="26" t="s">
        <v>563</v>
      </c>
      <c r="C6" s="9"/>
    </row>
    <row r="7" spans="2:5" ht="17.25" x14ac:dyDescent="0.3">
      <c r="B7" s="26" t="s">
        <v>1327</v>
      </c>
    </row>
    <row r="8" spans="2:5" ht="17.25" x14ac:dyDescent="0.3">
      <c r="B8" s="26" t="s">
        <v>20</v>
      </c>
    </row>
    <row r="9" spans="2:5" ht="17.25" x14ac:dyDescent="0.3">
      <c r="B9" s="26" t="s">
        <v>564</v>
      </c>
    </row>
    <row r="10" spans="2:5" ht="17.25" x14ac:dyDescent="0.3">
      <c r="B10" s="27" t="s">
        <v>112</v>
      </c>
    </row>
    <row r="11" spans="2:5" ht="17.25" x14ac:dyDescent="0.3">
      <c r="B11" s="27" t="s">
        <v>113</v>
      </c>
    </row>
    <row r="12" spans="2:5" ht="17.25" x14ac:dyDescent="0.3">
      <c r="B12" s="27" t="s">
        <v>21</v>
      </c>
    </row>
    <row r="13" spans="2:5" ht="17.25" x14ac:dyDescent="0.3">
      <c r="B13" s="26" t="s">
        <v>11</v>
      </c>
    </row>
    <row r="14" spans="2:5" ht="17.25" x14ac:dyDescent="0.3">
      <c r="B14" s="10"/>
    </row>
    <row r="15" spans="2:5" ht="17.25" x14ac:dyDescent="0.3">
      <c r="B15" s="15" t="s">
        <v>565</v>
      </c>
      <c r="C15" s="14"/>
    </row>
    <row r="16" spans="2:5" ht="15.75" x14ac:dyDescent="0.25">
      <c r="B16" s="31" t="s">
        <v>1259</v>
      </c>
      <c r="C16" s="32"/>
      <c r="D16" s="32"/>
      <c r="E16" s="32"/>
    </row>
    <row r="17" spans="2:10" ht="15.75" x14ac:dyDescent="0.25">
      <c r="B17" s="31" t="s">
        <v>606</v>
      </c>
      <c r="C17" s="32"/>
      <c r="D17" s="32"/>
      <c r="E17" s="32"/>
    </row>
    <row r="18" spans="2:10" x14ac:dyDescent="0.25">
      <c r="B18" s="6" t="s">
        <v>602</v>
      </c>
      <c r="C18" s="32"/>
      <c r="D18" s="32"/>
      <c r="E18" s="32"/>
    </row>
    <row r="19" spans="2:10" x14ac:dyDescent="0.25">
      <c r="B19" s="30">
        <v>5.0000000000000001E-3</v>
      </c>
      <c r="C19" s="32"/>
      <c r="D19" s="32"/>
      <c r="E19" s="32"/>
    </row>
    <row r="20" spans="2:10" x14ac:dyDescent="0.25">
      <c r="B20" s="11">
        <v>0.4</v>
      </c>
      <c r="C20" s="32"/>
      <c r="D20" s="32"/>
      <c r="E20" s="32"/>
    </row>
    <row r="21" spans="2:10" x14ac:dyDescent="0.25">
      <c r="B21" s="11">
        <v>0.4</v>
      </c>
      <c r="C21" s="32"/>
      <c r="D21" s="32"/>
      <c r="E21" s="32"/>
    </row>
    <row r="22" spans="2:10" ht="15.75" x14ac:dyDescent="0.25">
      <c r="B22" s="33" t="s">
        <v>118</v>
      </c>
      <c r="C22" s="6" t="s">
        <v>607</v>
      </c>
      <c r="D22" s="32" t="s">
        <v>117</v>
      </c>
      <c r="E22" s="32"/>
    </row>
    <row r="23" spans="2:10" ht="15.75" x14ac:dyDescent="0.25">
      <c r="B23" s="31" t="s">
        <v>121</v>
      </c>
      <c r="C23" s="30">
        <v>5.0000000000000001E-3</v>
      </c>
      <c r="D23" s="32" t="s">
        <v>1260</v>
      </c>
      <c r="E23" s="32"/>
    </row>
    <row r="24" spans="2:10" ht="15.75" x14ac:dyDescent="0.25">
      <c r="B24" s="31" t="s">
        <v>50</v>
      </c>
      <c r="C24" s="32"/>
      <c r="D24" s="32"/>
      <c r="E24" s="32"/>
    </row>
    <row r="25" spans="2:10" ht="15.75" x14ac:dyDescent="0.25">
      <c r="B25" s="31" t="s">
        <v>120</v>
      </c>
      <c r="C25" s="32"/>
      <c r="D25" s="11">
        <v>0.4</v>
      </c>
      <c r="E25" s="32" t="s">
        <v>119</v>
      </c>
    </row>
    <row r="26" spans="2:10" ht="15.75" x14ac:dyDescent="0.25">
      <c r="B26" s="31"/>
      <c r="C26" s="32"/>
      <c r="D26" s="11">
        <v>0.4</v>
      </c>
      <c r="E26" s="32"/>
    </row>
    <row r="27" spans="2:10" ht="15.75" x14ac:dyDescent="0.25">
      <c r="B27" s="31" t="s">
        <v>566</v>
      </c>
      <c r="C27" s="32"/>
      <c r="D27" s="32"/>
      <c r="E27" s="32"/>
    </row>
    <row r="28" spans="2:10" ht="15.75" x14ac:dyDescent="0.25">
      <c r="B28" s="31" t="s">
        <v>594</v>
      </c>
      <c r="C28" s="32"/>
      <c r="D28" s="32"/>
      <c r="E28" s="32"/>
    </row>
    <row r="29" spans="2:10" ht="15.75" x14ac:dyDescent="0.25">
      <c r="B29" s="31" t="s">
        <v>553</v>
      </c>
      <c r="C29" s="32"/>
      <c r="D29" s="32"/>
      <c r="E29" s="32"/>
      <c r="J29" s="63" t="s">
        <v>509</v>
      </c>
    </row>
    <row r="30" spans="2:10" ht="15.75" x14ac:dyDescent="0.25">
      <c r="B30" s="31" t="s">
        <v>1261</v>
      </c>
      <c r="C30" s="32"/>
      <c r="D30" s="32"/>
      <c r="E30" s="32"/>
    </row>
    <row r="31" spans="2:10" ht="15.75" x14ac:dyDescent="0.25">
      <c r="B31" s="33" t="s">
        <v>1262</v>
      </c>
      <c r="C31" s="32"/>
      <c r="D31" s="32"/>
      <c r="E31" s="32"/>
    </row>
    <row r="32" spans="2:10" ht="15.75" x14ac:dyDescent="0.25">
      <c r="B32" s="31" t="s">
        <v>1263</v>
      </c>
      <c r="C32" s="32"/>
      <c r="D32" s="32"/>
      <c r="E32" s="32"/>
    </row>
    <row r="33" spans="2:5" ht="15.75" x14ac:dyDescent="0.25">
      <c r="B33" s="33" t="s">
        <v>1264</v>
      </c>
      <c r="C33" s="32"/>
      <c r="D33" s="32"/>
      <c r="E33" s="32"/>
    </row>
    <row r="34" spans="2:5" ht="15.75" x14ac:dyDescent="0.25">
      <c r="B34" s="31" t="s">
        <v>1265</v>
      </c>
      <c r="C34" s="32"/>
      <c r="D34" s="32"/>
      <c r="E34" s="32"/>
    </row>
    <row r="36" spans="2:5" x14ac:dyDescent="0.25">
      <c r="C36" s="1"/>
    </row>
    <row r="37" spans="2:5" ht="17.25" x14ac:dyDescent="0.3">
      <c r="B37" s="15" t="s">
        <v>567</v>
      </c>
    </row>
    <row r="38" spans="2:5" x14ac:dyDescent="0.25">
      <c r="B38" s="23" t="s">
        <v>22</v>
      </c>
      <c r="C38" s="24" t="s">
        <v>25</v>
      </c>
      <c r="D38" s="24"/>
      <c r="E38" s="24"/>
    </row>
    <row r="39" spans="2:5" x14ac:dyDescent="0.25">
      <c r="B39" s="23" t="s">
        <v>23</v>
      </c>
      <c r="C39" s="28" t="s">
        <v>24</v>
      </c>
      <c r="D39" s="24"/>
      <c r="E39" s="24"/>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39DE081-46DA-442B-9E8B-2AA3A8015E03}">
          <x14:formula1>
            <xm:f>Population!$K$6:$K$19</xm:f>
          </x14:formula1>
          <xm:sqref>B18 C22</xm:sqref>
        </x14:dataValidation>
        <x14:dataValidation type="list" allowBlank="1" showInputMessage="1" showErrorMessage="1" xr:uid="{42524957-521D-4D6B-BA65-B7C38B52D364}">
          <x14:formula1>
            <xm:f>'Données mondiales'!$C$2:$C$192</xm:f>
          </x14:formula1>
          <xm:sqref>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CF631-E8BE-4442-96AD-9DF8FC61E588}">
  <sheetPr>
    <tabColor rgb="FFFFFF00"/>
  </sheetPr>
  <dimension ref="A1:O114"/>
  <sheetViews>
    <sheetView zoomScaleNormal="100" workbookViewId="0">
      <pane ySplit="12" topLeftCell="A13" activePane="bottomLeft" state="frozen"/>
      <selection pane="bottomLeft" activeCell="E6" sqref="E6"/>
    </sheetView>
  </sheetViews>
  <sheetFormatPr defaultColWidth="9" defaultRowHeight="15" x14ac:dyDescent="0.25"/>
  <cols>
    <col min="2" max="2" width="32.7109375" customWidth="1"/>
    <col min="3" max="3" width="20.140625" customWidth="1"/>
    <col min="4" max="4" width="16.7109375" customWidth="1"/>
    <col min="5" max="5" width="22.140625" customWidth="1"/>
    <col min="8" max="8" width="21.28515625" customWidth="1"/>
    <col min="9" max="9" width="15" customWidth="1"/>
    <col min="11" max="11" width="14.7109375" customWidth="1"/>
    <col min="12" max="12" width="14.7109375" bestFit="1" customWidth="1"/>
    <col min="14" max="14" width="13.7109375" bestFit="1" customWidth="1"/>
    <col min="15" max="15" width="9.140625" bestFit="1" customWidth="1"/>
  </cols>
  <sheetData>
    <row r="1" spans="1:13" ht="17.25" x14ac:dyDescent="0.3">
      <c r="A1" s="128" t="s">
        <v>31</v>
      </c>
      <c r="B1" s="2"/>
      <c r="C1" s="129"/>
      <c r="H1" s="16" t="s">
        <v>568</v>
      </c>
      <c r="I1" s="16"/>
      <c r="K1" s="16" t="s">
        <v>291</v>
      </c>
      <c r="L1" s="16"/>
    </row>
    <row r="2" spans="1:13" x14ac:dyDescent="0.25">
      <c r="E2" s="3">
        <f ca="1">NOW()</f>
        <v>44343.389112384262</v>
      </c>
      <c r="H2" s="8" t="s">
        <v>597</v>
      </c>
      <c r="I2" s="7">
        <f>VLOOKUP($C$5,'Taux de mortalité'!$A$4:$D$20,3,FALSE)</f>
        <v>8647</v>
      </c>
      <c r="K2" s="8" t="s">
        <v>516</v>
      </c>
      <c r="L2" s="63" t="s">
        <v>608</v>
      </c>
    </row>
    <row r="3" spans="1:13" x14ac:dyDescent="0.25">
      <c r="B3" s="2" t="s">
        <v>30</v>
      </c>
      <c r="H3" s="8" t="s">
        <v>1267</v>
      </c>
      <c r="I3" s="17">
        <f>VLOOKUP($C$5,'Taux de mortalité'!$A$4:$D$20,4,FALSE)</f>
        <v>3.9740608311196496E-2</v>
      </c>
      <c r="K3" s="8" t="s">
        <v>1250</v>
      </c>
      <c r="L3" s="17">
        <f>L5/L4</f>
        <v>2.1765815856867411E-2</v>
      </c>
    </row>
    <row r="4" spans="1:13" x14ac:dyDescent="0.25">
      <c r="B4" s="140" t="s">
        <v>5</v>
      </c>
      <c r="C4" s="140"/>
      <c r="H4" s="8" t="s">
        <v>598</v>
      </c>
      <c r="I4" s="7">
        <f>VLOOKUP($C$5,'Taux de mortalité'!$A$4:$D$20,2,FALSE)</f>
        <v>217586</v>
      </c>
      <c r="K4" s="8" t="s">
        <v>2</v>
      </c>
      <c r="L4" s="7">
        <f>VLOOKUP($L$2,'Données mondiales'!$C$2:$AZ$192,3,FALSE)</f>
        <v>83963772</v>
      </c>
    </row>
    <row r="5" spans="1:13" x14ac:dyDescent="0.25">
      <c r="B5" s="5" t="s">
        <v>600</v>
      </c>
      <c r="C5" s="6" t="s">
        <v>609</v>
      </c>
      <c r="H5" s="8" t="s">
        <v>555</v>
      </c>
      <c r="I5" s="7">
        <f>VLOOKUP($C$5,Population!$K$6:$P$22,6,FALSE)</f>
        <v>8574571</v>
      </c>
      <c r="K5" s="8" t="s">
        <v>521</v>
      </c>
      <c r="L5" s="7">
        <f>VLOOKUP($L$2,'Données mondiales'!$C$2:$AZ$192,6,FALSE)</f>
        <v>1827540</v>
      </c>
    </row>
    <row r="6" spans="1:13" x14ac:dyDescent="0.25">
      <c r="B6" s="5" t="s">
        <v>1266</v>
      </c>
      <c r="C6" s="30">
        <v>5.0000000000000002E-5</v>
      </c>
      <c r="D6" s="12"/>
      <c r="H6" s="8" t="s">
        <v>599</v>
      </c>
      <c r="I6" s="29">
        <f>I4/I5</f>
        <v>2.537573016772501E-2</v>
      </c>
      <c r="K6" s="8" t="s">
        <v>9</v>
      </c>
      <c r="L6" s="7">
        <f>VLOOKUP($L$2,Population!$CX$3:$CY$147,2,FALSE)</f>
        <v>7713468100</v>
      </c>
    </row>
    <row r="7" spans="1:13" x14ac:dyDescent="0.25">
      <c r="B7" s="5" t="s">
        <v>13</v>
      </c>
      <c r="C7" s="131">
        <v>0.4</v>
      </c>
      <c r="H7" s="8" t="s">
        <v>1268</v>
      </c>
      <c r="I7" s="29">
        <f>'Taux de mortalité'!D4</f>
        <v>2.6480939293013039E-2</v>
      </c>
      <c r="J7" s="1"/>
    </row>
    <row r="8" spans="1:13" x14ac:dyDescent="0.25">
      <c r="B8" s="5" t="s">
        <v>14</v>
      </c>
      <c r="C8" s="131">
        <v>0.4</v>
      </c>
      <c r="H8" s="8" t="s">
        <v>570</v>
      </c>
      <c r="I8" s="7">
        <f>'Taux de mortalité'!C4</f>
        <v>16832</v>
      </c>
    </row>
    <row r="9" spans="1:13" x14ac:dyDescent="0.25">
      <c r="H9" s="8" t="s">
        <v>571</v>
      </c>
      <c r="I9" s="7">
        <f>'Taux de mortalité'!B4</f>
        <v>635627</v>
      </c>
    </row>
    <row r="11" spans="1:13" ht="15.75" hidden="1" thickBot="1" x14ac:dyDescent="0.3">
      <c r="C11" s="64" t="str">
        <f>LEFT(C5,5)&amp;" F"</f>
        <v>Québe F</v>
      </c>
      <c r="D11" s="64" t="str">
        <f>LEFT(C5,5)&amp;" M"</f>
        <v>Québe M</v>
      </c>
    </row>
    <row r="12" spans="1:13" ht="102.2" customHeight="1" x14ac:dyDescent="0.25">
      <c r="B12" s="87" t="s">
        <v>8</v>
      </c>
      <c r="C12" s="80" t="s">
        <v>587</v>
      </c>
      <c r="D12" s="80" t="s">
        <v>588</v>
      </c>
      <c r="E12" s="80" t="s">
        <v>589</v>
      </c>
      <c r="G12" s="81" t="s">
        <v>610</v>
      </c>
      <c r="H12" s="80" t="s">
        <v>572</v>
      </c>
      <c r="I12" s="80" t="s">
        <v>1269</v>
      </c>
    </row>
    <row r="13" spans="1:13" x14ac:dyDescent="0.25">
      <c r="B13" s="37">
        <v>0</v>
      </c>
      <c r="C13" s="84">
        <f>$C$7*100000*VLOOKUP($B13,Population!$CK$8:$CT$15,10,TRUE)*($C$6/$I$7)*VLOOKUP($C$5,Population!$K$6:$Q$22,7,FALSE)*VLOOKUP($C$5,Population!$K$6:$R$22,8,FALSE)</f>
        <v>3.9903626079566019E-5</v>
      </c>
      <c r="D13" s="82">
        <f>$C$8*100000*VLOOKUP($B13,Population!$CK$8:$CT$15,9,TRUE)*($C$6/$I$7)*VLOOKUP($C$5,Population!$K$6:$Q$22,7,FALSE)*VLOOKUP($C$5,Population!$K$6:$R$22,8,FALSE)</f>
        <v>3.9487216324083636E-5</v>
      </c>
      <c r="E13" s="85" t="e">
        <f>IF(HLOOKUP($C$5,Population!$U$5:$BS$106,$B13+2,FALSE)=0,0,($C13*(HLOOKUP($C$11,Population!$U$5:$BS$106,$B13+2,FALSE)/HLOOKUP($C$5,Population!$U$5:$BS$106,$B13+2,FALSE))+$D13*(HLOOKUP($D$11,Population!$U$5:$BS$106,$B13+2,FALSE)/HLOOKUP($C$5,Population!$U$5:$BS$106,$B13+2,FALSE))))</f>
        <v>#N/A</v>
      </c>
      <c r="F13" s="47"/>
      <c r="G13" s="34">
        <v>0</v>
      </c>
      <c r="H13" s="65">
        <f>(($I13*HLOOKUP($C$5,Population!$U$5:$BS$106,$G13+2,FALSE)*($C$6/$I$7)*('Données en temps réel'!$D$18/Population!$CL$16)))*VLOOKUP($C$5,Population!$K$6:$Q$22,7,FALSE)*VLOOKUP($C$5,Population!$K$6:$R$22,8,FALSE)</f>
        <v>8.7202189174992413E-5</v>
      </c>
      <c r="I13" s="86">
        <f>'Données brutes'!$I10</f>
        <v>3.5276583179416572E-7</v>
      </c>
      <c r="K13" s="72"/>
      <c r="L13" s="22"/>
      <c r="M13" s="53"/>
    </row>
    <row r="14" spans="1:13" x14ac:dyDescent="0.25">
      <c r="B14" s="13">
        <f>B13+1</f>
        <v>1</v>
      </c>
      <c r="C14" s="84">
        <f>$C$7*100000*VLOOKUP($B14,Population!$CK$8:$CT$15,10,TRUE)*($C$6/$I$7)*VLOOKUP($C$5,Population!$K$6:$Q$22,7,FALSE)*VLOOKUP($C$5,Population!$K$6:$R$22,8,FALSE)</f>
        <v>3.9903626079566019E-5</v>
      </c>
      <c r="D14" s="83">
        <f>$C$8*100000*VLOOKUP($B14,Population!$CK$8:$CT$15,9,TRUE)*($C$6/$I$7)*VLOOKUP($C$5,Population!$K$6:$Q$22,7,FALSE)*VLOOKUP($C$5,Population!$K$6:$R$22,8,FALSE)</f>
        <v>3.9487216324083636E-5</v>
      </c>
      <c r="E14" s="85" t="e">
        <f>IF(HLOOKUP($C$5,Population!$U$5:$BS$106,$B14+2,FALSE)=0,0,($C14*(HLOOKUP($C$11,Population!$U$5:$BS$106,$B14+2,FALSE)/HLOOKUP($C$5,Population!$U$5:$BS$106,$B14+2,FALSE))+$D14*(HLOOKUP($D$11,Population!$U$5:$BS$106,$B14+2,FALSE)/HLOOKUP($C$5,Population!$U$5:$BS$106,$B14+2,FALSE))))</f>
        <v>#N/A</v>
      </c>
      <c r="F14" s="47"/>
      <c r="G14" s="34">
        <v>1</v>
      </c>
      <c r="H14" s="65">
        <f>(($I14*HLOOKUP($C$5,Population!$U$5:$BS$106,$G14+2,FALSE)*($C$6/$I$7)*('Données en temps réel'!$D$18/Population!$CL$16)))*VLOOKUP($C$5,Population!$K$6:$Q$22,7,FALSE)*VLOOKUP($C$5,Population!$K$6:$R$22,8,FALSE)</f>
        <v>8.8086304133415036E-5</v>
      </c>
      <c r="I14" s="86">
        <f>'Données brutes'!$I11</f>
        <v>3.5276583179416572E-7</v>
      </c>
      <c r="K14" s="52"/>
      <c r="L14" s="47"/>
    </row>
    <row r="15" spans="1:13" x14ac:dyDescent="0.25">
      <c r="B15" s="13">
        <f t="shared" ref="B15:B78" si="0">B14+1</f>
        <v>2</v>
      </c>
      <c r="C15" s="84">
        <f>$C$7*100000*VLOOKUP($B15,Population!$CK$8:$CT$15,10,TRUE)*($C$6/$I$7)*VLOOKUP($C$5,Population!$K$6:$Q$22,7,FALSE)*VLOOKUP($C$5,Population!$K$6:$R$22,8,FALSE)</f>
        <v>3.9903626079566019E-5</v>
      </c>
      <c r="D15" s="83">
        <f>$C$8*100000*VLOOKUP($B15,Population!$CK$8:$CT$15,9,TRUE)*($C$6/$I$7)*VLOOKUP($C$5,Population!$K$6:$Q$22,7,FALSE)*VLOOKUP($C$5,Population!$K$6:$R$22,8,FALSE)</f>
        <v>3.9487216324083636E-5</v>
      </c>
      <c r="E15" s="85" t="e">
        <f>IF(HLOOKUP($C$5,Population!$U$5:$BS$106,$B15+2,FALSE)=0,0,($C15*(HLOOKUP($C$11,Population!$U$5:$BS$106,$B15+2,FALSE)/HLOOKUP($C$5,Population!$U$5:$BS$106,$B15+2,FALSE))+$D15*(HLOOKUP($D$11,Population!$U$5:$BS$106,$B15+2,FALSE)/HLOOKUP($C$5,Population!$U$5:$BS$106,$B15+2,FALSE))))</f>
        <v>#N/A</v>
      </c>
      <c r="F15" s="47"/>
      <c r="G15" s="34">
        <v>2</v>
      </c>
      <c r="H15" s="65">
        <f>(($I15*HLOOKUP($C$5,Population!$U$5:$BS$106,$G15+2,FALSE)*($C$6/$I$7)*('Données en temps réel'!$D$18/Population!$CL$16)))*VLOOKUP($C$5,Population!$K$6:$Q$22,7,FALSE)*VLOOKUP($C$5,Population!$K$6:$R$22,8,FALSE)</f>
        <v>9.0631945479218023E-5</v>
      </c>
      <c r="I15" s="86">
        <f>'Données brutes'!$I12</f>
        <v>3.5276583179416572E-7</v>
      </c>
      <c r="K15" s="74"/>
      <c r="L15" s="47"/>
    </row>
    <row r="16" spans="1:13" x14ac:dyDescent="0.25">
      <c r="B16" s="13">
        <f t="shared" si="0"/>
        <v>3</v>
      </c>
      <c r="C16" s="84">
        <f>$C$7*100000*VLOOKUP($B16,Population!$CK$8:$CT$15,10,TRUE)*($C$6/$I$7)*VLOOKUP($C$5,Population!$K$6:$Q$22,7,FALSE)*VLOOKUP($C$5,Population!$K$6:$R$22,8,FALSE)</f>
        <v>3.9903626079566019E-5</v>
      </c>
      <c r="D16" s="83">
        <f>$C$8*100000*VLOOKUP($B16,Population!$CK$8:$CT$15,9,TRUE)*($C$6/$I$7)*VLOOKUP($C$5,Population!$K$6:$Q$22,7,FALSE)*VLOOKUP($C$5,Population!$K$6:$R$22,8,FALSE)</f>
        <v>3.9487216324083636E-5</v>
      </c>
      <c r="E16" s="85" t="e">
        <f>IF(HLOOKUP($C$5,Population!$U$5:$BS$106,$B16+2,FALSE)=0,0,($C16*(HLOOKUP($C$11,Population!$U$5:$BS$106,$B16+2,FALSE)/HLOOKUP($C$5,Population!$U$5:$BS$106,$B16+2,FALSE))+$D16*(HLOOKUP($D$11,Population!$U$5:$BS$106,$B16+2,FALSE)/HLOOKUP($C$5,Population!$U$5:$BS$106,$B16+2,FALSE))))</f>
        <v>#N/A</v>
      </c>
      <c r="F16" s="47"/>
      <c r="G16" s="34">
        <v>3</v>
      </c>
      <c r="H16" s="65">
        <f>(($I16*HLOOKUP($C$5,Population!$U$5:$BS$106,$G16+2,FALSE)*($C$6/$I$7)*('Données en temps réel'!$D$18/Population!$CL$16)))*VLOOKUP($C$5,Population!$K$6:$Q$22,7,FALSE)*VLOOKUP($C$5,Population!$K$6:$R$22,8,FALSE)</f>
        <v>9.2649150298147734E-5</v>
      </c>
      <c r="I16" s="86">
        <f>'Données brutes'!$I13</f>
        <v>3.5276583179416572E-7</v>
      </c>
      <c r="K16" s="52"/>
      <c r="L16" s="70"/>
    </row>
    <row r="17" spans="2:13" x14ac:dyDescent="0.25">
      <c r="B17" s="13">
        <f t="shared" si="0"/>
        <v>4</v>
      </c>
      <c r="C17" s="84">
        <f>$C$7*100000*VLOOKUP($B17,Population!$CK$8:$CT$15,10,TRUE)*($C$6/$I$7)*VLOOKUP($C$5,Population!$K$6:$Q$22,7,FALSE)*VLOOKUP($C$5,Population!$K$6:$R$22,8,FALSE)</f>
        <v>3.9903626079566019E-5</v>
      </c>
      <c r="D17" s="83">
        <f>$C$8*100000*VLOOKUP($B17,Population!$CK$8:$CT$15,9,TRUE)*($C$6/$I$7)*VLOOKUP($C$5,Population!$K$6:$Q$22,7,FALSE)*VLOOKUP($C$5,Population!$K$6:$R$22,8,FALSE)</f>
        <v>3.9487216324083636E-5</v>
      </c>
      <c r="E17" s="85" t="e">
        <f>IF(HLOOKUP($C$5,Population!$U$5:$BS$106,$B17+2,FALSE)=0,0,($C17*(HLOOKUP($C$11,Population!$U$5:$BS$106,$B17+2,FALSE)/HLOOKUP($C$5,Population!$U$5:$BS$106,$B17+2,FALSE))+$D17*(HLOOKUP($D$11,Population!$U$5:$BS$106,$B17+2,FALSE)/HLOOKUP($C$5,Population!$U$5:$BS$106,$B17+2,FALSE))))</f>
        <v>#N/A</v>
      </c>
      <c r="F17" s="47"/>
      <c r="G17" s="34">
        <v>4</v>
      </c>
      <c r="H17" s="65">
        <f>(($I17*HLOOKUP($C$5,Population!$U$5:$BS$106,$G17+2,FALSE)*($C$6/$I$7)*('Données en temps réel'!$D$18/Population!$CL$16)))*VLOOKUP($C$5,Population!$K$6:$Q$22,7,FALSE)*VLOOKUP($C$5,Population!$K$6:$R$22,8,FALSE)</f>
        <v>9.3584076461077423E-5</v>
      </c>
      <c r="I17" s="86">
        <f>'Données brutes'!$I14</f>
        <v>3.5276583179416572E-7</v>
      </c>
      <c r="K17" s="52"/>
      <c r="L17" s="67"/>
      <c r="M17" s="68"/>
    </row>
    <row r="18" spans="2:13" x14ac:dyDescent="0.25">
      <c r="B18" s="13">
        <f t="shared" si="0"/>
        <v>5</v>
      </c>
      <c r="C18" s="84">
        <f>$C$7*100000*VLOOKUP($B18,Population!$CK$8:$CT$15,10,TRUE)*($C$6/$I$7)*VLOOKUP($C$5,Population!$K$6:$Q$22,7,FALSE)*VLOOKUP($C$5,Population!$K$6:$R$22,8,FALSE)</f>
        <v>3.9903626079566019E-5</v>
      </c>
      <c r="D18" s="83">
        <f>$C$8*100000*VLOOKUP($B18,Population!$CK$8:$CT$15,9,TRUE)*($C$6/$I$7)*VLOOKUP($C$5,Population!$K$6:$Q$22,7,FALSE)*VLOOKUP($C$5,Population!$K$6:$R$22,8,FALSE)</f>
        <v>3.9487216324083636E-5</v>
      </c>
      <c r="E18" s="85" t="e">
        <f>IF(HLOOKUP($C$5,Population!$U$5:$BS$106,$B18+2,FALSE)=0,0,($C18*(HLOOKUP($C$11,Population!$U$5:$BS$106,$B18+2,FALSE)/HLOOKUP($C$5,Population!$U$5:$BS$106,$B18+2,FALSE))+$D18*(HLOOKUP($D$11,Population!$U$5:$BS$106,$B18+2,FALSE)/HLOOKUP($C$5,Population!$U$5:$BS$106,$B18+2,FALSE))))</f>
        <v>#N/A</v>
      </c>
      <c r="F18" s="47"/>
      <c r="G18" s="34">
        <v>5</v>
      </c>
      <c r="H18" s="65">
        <f>(($I18*HLOOKUP($C$5,Population!$U$5:$BS$106,$G18+2,FALSE)*($C$6/$I$7)*('Données en temps réel'!$D$18/Population!$CL$16)))*VLOOKUP($C$5,Population!$K$6:$Q$22,7,FALSE)*VLOOKUP($C$5,Population!$K$6:$R$22,8,FALSE)</f>
        <v>9.4585057189866195E-5</v>
      </c>
      <c r="I18" s="86">
        <f>'Données brutes'!$I15</f>
        <v>3.5276583179416572E-7</v>
      </c>
      <c r="K18" s="52"/>
      <c r="L18" s="67"/>
      <c r="M18" s="67"/>
    </row>
    <row r="19" spans="2:13" x14ac:dyDescent="0.25">
      <c r="B19" s="13">
        <f t="shared" si="0"/>
        <v>6</v>
      </c>
      <c r="C19" s="84">
        <f>$C$7*100000*VLOOKUP($B19,Population!$CK$8:$CT$15,10,TRUE)*($C$6/$I$7)*VLOOKUP($C$5,Population!$K$6:$Q$22,7,FALSE)*VLOOKUP($C$5,Population!$K$6:$R$22,8,FALSE)</f>
        <v>3.9903626079566019E-5</v>
      </c>
      <c r="D19" s="83">
        <f>$C$8*100000*VLOOKUP($B19,Population!$CK$8:$CT$15,9,TRUE)*($C$6/$I$7)*VLOOKUP($C$5,Population!$K$6:$Q$22,7,FALSE)*VLOOKUP($C$5,Population!$K$6:$R$22,8,FALSE)</f>
        <v>3.9487216324083636E-5</v>
      </c>
      <c r="E19" s="85" t="e">
        <f>IF(HLOOKUP($C$5,Population!$U$5:$BS$106,$B19+2,FALSE)=0,0,($C19*(HLOOKUP($C$11,Population!$U$5:$BS$106,$B19+2,FALSE)/HLOOKUP($C$5,Population!$U$5:$BS$106,$B19+2,FALSE))+$D19*(HLOOKUP($D$11,Population!$U$5:$BS$106,$B19+2,FALSE)/HLOOKUP($C$5,Population!$U$5:$BS$106,$B19+2,FALSE))))</f>
        <v>#N/A</v>
      </c>
      <c r="F19" s="47"/>
      <c r="G19" s="34">
        <v>6</v>
      </c>
      <c r="H19" s="65">
        <f>(($I19*HLOOKUP($C$5,Population!$U$5:$BS$106,$G19+2,FALSE)*($C$6/$I$7)*('Données en temps réel'!$D$18/Population!$CL$16)))*VLOOKUP($C$5,Population!$K$6:$Q$22,7,FALSE)*VLOOKUP($C$5,Population!$K$6:$R$22,8,FALSE)</f>
        <v>9.6556531924739595E-5</v>
      </c>
      <c r="I19" s="86">
        <f>'Données brutes'!$I16</f>
        <v>3.5276583179416572E-7</v>
      </c>
      <c r="K19" s="52"/>
      <c r="L19" s="47"/>
    </row>
    <row r="20" spans="2:13" x14ac:dyDescent="0.25">
      <c r="B20" s="13">
        <f t="shared" si="0"/>
        <v>7</v>
      </c>
      <c r="C20" s="84">
        <f>$C$7*100000*VLOOKUP($B20,Population!$CK$8:$CT$15,10,TRUE)*($C$6/$I$7)*VLOOKUP($C$5,Population!$K$6:$Q$22,7,FALSE)*VLOOKUP($C$5,Population!$K$6:$R$22,8,FALSE)</f>
        <v>3.9903626079566019E-5</v>
      </c>
      <c r="D20" s="83">
        <f>$C$8*100000*VLOOKUP($B20,Population!$CK$8:$CT$15,9,TRUE)*($C$6/$I$7)*VLOOKUP($C$5,Population!$K$6:$Q$22,7,FALSE)*VLOOKUP($C$5,Population!$K$6:$R$22,8,FALSE)</f>
        <v>3.9487216324083636E-5</v>
      </c>
      <c r="E20" s="85" t="e">
        <f>IF(HLOOKUP($C$5,Population!$U$5:$BS$106,$B20+2,FALSE)=0,0,($C20*(HLOOKUP($C$11,Population!$U$5:$BS$106,$B20+2,FALSE)/HLOOKUP($C$5,Population!$U$5:$BS$106,$B20+2,FALSE))+$D20*(HLOOKUP($D$11,Population!$U$5:$BS$106,$B20+2,FALSE)/HLOOKUP($C$5,Population!$U$5:$BS$106,$B20+2,FALSE))))</f>
        <v>#N/A</v>
      </c>
      <c r="F20" s="47"/>
      <c r="G20" s="34">
        <v>7</v>
      </c>
      <c r="H20" s="65">
        <f>(($I20*HLOOKUP($C$5,Population!$U$5:$BS$106,$G20+2,FALSE)*($C$6/$I$7)*('Données en temps réel'!$D$18/Population!$CL$16)))*VLOOKUP($C$5,Population!$K$6:$Q$22,7,FALSE)*VLOOKUP($C$5,Population!$K$6:$R$22,8,FALSE)</f>
        <v>9.759308049668336E-5</v>
      </c>
      <c r="I20" s="86">
        <f>'Données brutes'!$I17</f>
        <v>3.5276583179416572E-7</v>
      </c>
      <c r="K20" s="52"/>
      <c r="L20" s="47"/>
    </row>
    <row r="21" spans="2:13" x14ac:dyDescent="0.25">
      <c r="B21" s="13">
        <f t="shared" si="0"/>
        <v>8</v>
      </c>
      <c r="C21" s="84">
        <f>$C$7*100000*VLOOKUP($B21,Population!$CK$8:$CT$15,10,TRUE)*($C$6/$I$7)*VLOOKUP($C$5,Population!$K$6:$Q$22,7,FALSE)*VLOOKUP($C$5,Population!$K$6:$R$22,8,FALSE)</f>
        <v>3.9903626079566019E-5</v>
      </c>
      <c r="D21" s="83">
        <f>$C$8*100000*VLOOKUP($B21,Population!$CK$8:$CT$15,9,TRUE)*($C$6/$I$7)*VLOOKUP($C$5,Population!$K$6:$Q$22,7,FALSE)*VLOOKUP($C$5,Population!$K$6:$R$22,8,FALSE)</f>
        <v>3.9487216324083636E-5</v>
      </c>
      <c r="E21" s="85" t="e">
        <f>IF(HLOOKUP($C$5,Population!$U$5:$BS$106,$B21+2,FALSE)=0,0,($C21*(HLOOKUP($C$11,Population!$U$5:$BS$106,$B21+2,FALSE)/HLOOKUP($C$5,Population!$U$5:$BS$106,$B21+2,FALSE))+$D21*(HLOOKUP($D$11,Population!$U$5:$BS$106,$B21+2,FALSE)/HLOOKUP($C$5,Population!$U$5:$BS$106,$B21+2,FALSE))))</f>
        <v>#N/A</v>
      </c>
      <c r="F21" s="47"/>
      <c r="G21" s="34">
        <v>8</v>
      </c>
      <c r="H21" s="65">
        <f>(($I21*HLOOKUP($C$5,Population!$U$5:$BS$106,$G21+2,FALSE)*($C$6/$I$7)*('Données en temps réel'!$D$18/Population!$CL$16)))*VLOOKUP($C$5,Population!$K$6:$Q$22,7,FALSE)*VLOOKUP($C$5,Population!$K$6:$R$22,8,FALSE)</f>
        <v>9.5636849123162073E-5</v>
      </c>
      <c r="I21" s="86">
        <f>'Données brutes'!$I18</f>
        <v>3.5276583179416572E-7</v>
      </c>
      <c r="K21" s="52"/>
      <c r="L21" s="47"/>
    </row>
    <row r="22" spans="2:13" x14ac:dyDescent="0.25">
      <c r="B22" s="13">
        <f t="shared" si="0"/>
        <v>9</v>
      </c>
      <c r="C22" s="84">
        <f>$C$7*100000*VLOOKUP($B22,Population!$CK$8:$CT$15,10,TRUE)*($C$6/$I$7)*VLOOKUP($C$5,Population!$K$6:$Q$22,7,FALSE)*VLOOKUP($C$5,Population!$K$6:$R$22,8,FALSE)</f>
        <v>3.9903626079566019E-5</v>
      </c>
      <c r="D22" s="83">
        <f>$C$8*100000*VLOOKUP($B22,Population!$CK$8:$CT$15,9,TRUE)*($C$6/$I$7)*VLOOKUP($C$5,Population!$K$6:$Q$22,7,FALSE)*VLOOKUP($C$5,Population!$K$6:$R$22,8,FALSE)</f>
        <v>3.9487216324083636E-5</v>
      </c>
      <c r="E22" s="85" t="e">
        <f>IF(HLOOKUP($C$5,Population!$U$5:$BS$106,$B22+2,FALSE)=0,0,($C22*(HLOOKUP($C$11,Population!$U$5:$BS$106,$B22+2,FALSE)/HLOOKUP($C$5,Population!$U$5:$BS$106,$B22+2,FALSE))+$D22*(HLOOKUP($D$11,Population!$U$5:$BS$106,$B22+2,FALSE)/HLOOKUP($C$5,Population!$U$5:$BS$106,$B22+2,FALSE))))</f>
        <v>#N/A</v>
      </c>
      <c r="F22" s="47"/>
      <c r="G22" s="34">
        <v>9</v>
      </c>
      <c r="H22" s="65">
        <f>(($I22*HLOOKUP($C$5,Population!$U$5:$BS$106,$G22+2,FALSE)*($C$6/$I$7)*('Données en temps réel'!$D$18/Population!$CL$16)))*VLOOKUP($C$5,Population!$K$6:$Q$22,7,FALSE)*VLOOKUP($C$5,Population!$K$6:$R$22,8,FALSE)</f>
        <v>9.2400175396063229E-5</v>
      </c>
      <c r="I22" s="86">
        <f>'Données brutes'!$I19</f>
        <v>3.5276583179416572E-7</v>
      </c>
      <c r="K22" s="52"/>
      <c r="L22" s="47"/>
    </row>
    <row r="23" spans="2:13" x14ac:dyDescent="0.25">
      <c r="B23" s="13">
        <f t="shared" si="0"/>
        <v>10</v>
      </c>
      <c r="C23" s="84">
        <f>$C$7*100000*VLOOKUP($B23,Population!$CK$8:$CT$15,10,TRUE)*($C$6/$I$7)*VLOOKUP($C$5,Population!$K$6:$Q$22,7,FALSE)*VLOOKUP($C$5,Population!$K$6:$R$22,8,FALSE)</f>
        <v>3.9903626079566019E-5</v>
      </c>
      <c r="D23" s="83">
        <f>$C$8*100000*VLOOKUP($B23,Population!$CK$8:$CT$15,9,TRUE)*($C$6/$I$7)*VLOOKUP($C$5,Population!$K$6:$Q$22,7,FALSE)*VLOOKUP($C$5,Population!$K$6:$R$22,8,FALSE)</f>
        <v>3.9487216324083636E-5</v>
      </c>
      <c r="E23" s="85" t="e">
        <f>IF(HLOOKUP($C$5,Population!$U$5:$BS$106,$B23+2,FALSE)=0,0,($C23*(HLOOKUP($C$11,Population!$U$5:$BS$106,$B23+2,FALSE)/HLOOKUP($C$5,Population!$U$5:$BS$106,$B23+2,FALSE))+$D23*(HLOOKUP($D$11,Population!$U$5:$BS$106,$B23+2,FALSE)/HLOOKUP($C$5,Population!$U$5:$BS$106,$B23+2,FALSE))))</f>
        <v>#N/A</v>
      </c>
      <c r="F23" s="47"/>
      <c r="G23" s="34">
        <v>10</v>
      </c>
      <c r="H23" s="65">
        <f>(($I23*HLOOKUP($C$5,Population!$U$5:$BS$106,$G23+2,FALSE)*($C$6/$I$7)*('Données en temps réel'!$D$18/Population!$CL$16)))*VLOOKUP($C$5,Population!$K$6:$Q$22,7,FALSE)*VLOOKUP($C$5,Population!$K$6:$R$22,8,FALSE)</f>
        <v>8.8792579876062965E-5</v>
      </c>
      <c r="I23" s="86">
        <f>'Données brutes'!$I20</f>
        <v>3.5276583179416572E-7</v>
      </c>
      <c r="K23" s="52"/>
      <c r="L23" s="47"/>
    </row>
    <row r="24" spans="2:13" x14ac:dyDescent="0.25">
      <c r="B24" s="13">
        <f t="shared" si="0"/>
        <v>11</v>
      </c>
      <c r="C24" s="84">
        <f>$C$7*100000*VLOOKUP($B24,Population!$CK$8:$CT$15,10,TRUE)*($C$6/$I$7)*VLOOKUP($C$5,Population!$K$6:$Q$22,7,FALSE)*VLOOKUP($C$5,Population!$K$6:$R$22,8,FALSE)</f>
        <v>3.9903626079566019E-5</v>
      </c>
      <c r="D24" s="83">
        <f>$C$8*100000*VLOOKUP($B24,Population!$CK$8:$CT$15,9,TRUE)*($C$6/$I$7)*VLOOKUP($C$5,Population!$K$6:$Q$22,7,FALSE)*VLOOKUP($C$5,Population!$K$6:$R$22,8,FALSE)</f>
        <v>3.9487216324083636E-5</v>
      </c>
      <c r="E24" s="85" t="e">
        <f>IF(HLOOKUP($C$5,Population!$U$5:$BS$106,$B24+2,FALSE)=0,0,($C24*(HLOOKUP($C$11,Population!$U$5:$BS$106,$B24+2,FALSE)/HLOOKUP($C$5,Population!$U$5:$BS$106,$B24+2,FALSE))+$D24*(HLOOKUP($D$11,Population!$U$5:$BS$106,$B24+2,FALSE)/HLOOKUP($C$5,Population!$U$5:$BS$106,$B24+2,FALSE))))</f>
        <v>#N/A</v>
      </c>
      <c r="F24" s="47"/>
      <c r="G24" s="34">
        <v>11</v>
      </c>
      <c r="H24" s="65">
        <f>(($I24*HLOOKUP($C$5,Population!$U$5:$BS$106,$G24+2,FALSE)*($C$6/$I$7)*('Données en temps réel'!$D$18/Population!$CL$16)))*VLOOKUP($C$5,Population!$K$6:$Q$22,7,FALSE)*VLOOKUP($C$5,Population!$K$6:$R$22,8,FALSE)</f>
        <v>8.5037631862992259E-5</v>
      </c>
      <c r="I24" s="86">
        <f>'Données brutes'!$I21</f>
        <v>3.5276583179416572E-7</v>
      </c>
      <c r="K24" s="52"/>
      <c r="L24" s="47"/>
    </row>
    <row r="25" spans="2:13" x14ac:dyDescent="0.25">
      <c r="B25" s="13">
        <f t="shared" si="0"/>
        <v>12</v>
      </c>
      <c r="C25" s="84">
        <f>$C$7*100000*VLOOKUP($B25,Population!$CK$8:$CT$15,10,TRUE)*($C$6/$I$7)*VLOOKUP($C$5,Population!$K$6:$Q$22,7,FALSE)*VLOOKUP($C$5,Population!$K$6:$R$22,8,FALSE)</f>
        <v>3.9903626079566019E-5</v>
      </c>
      <c r="D25" s="83">
        <f>$C$8*100000*VLOOKUP($B25,Population!$CK$8:$CT$15,9,TRUE)*($C$6/$I$7)*VLOOKUP($C$5,Population!$K$6:$Q$22,7,FALSE)*VLOOKUP($C$5,Population!$K$6:$R$22,8,FALSE)</f>
        <v>3.9487216324083636E-5</v>
      </c>
      <c r="E25" s="85" t="e">
        <f>IF(HLOOKUP($C$5,Population!$U$5:$BS$106,$B25+2,FALSE)=0,0,($C25*(HLOOKUP($C$11,Population!$U$5:$BS$106,$B25+2,FALSE)/HLOOKUP($C$5,Population!$U$5:$BS$106,$B25+2,FALSE))+$D25*(HLOOKUP($D$11,Population!$U$5:$BS$106,$B25+2,FALSE)/HLOOKUP($C$5,Population!$U$5:$BS$106,$B25+2,FALSE))))</f>
        <v>#N/A</v>
      </c>
      <c r="F25" s="47"/>
      <c r="G25" s="34">
        <v>12</v>
      </c>
      <c r="H25" s="65">
        <f>(($I25*HLOOKUP($C$5,Population!$U$5:$BS$106,$G25+2,FALSE)*($C$6/$I$7)*('Données en temps réel'!$D$18/Population!$CL$16)))*VLOOKUP($C$5,Population!$K$6:$Q$22,7,FALSE)*VLOOKUP($C$5,Population!$K$6:$R$22,8,FALSE)</f>
        <v>8.4956333935780996E-5</v>
      </c>
      <c r="I25" s="86">
        <f>'Données brutes'!$I22</f>
        <v>3.5276583179416572E-7</v>
      </c>
      <c r="K25" s="52"/>
      <c r="L25" s="47"/>
    </row>
    <row r="26" spans="2:13" x14ac:dyDescent="0.25">
      <c r="B26" s="13">
        <f t="shared" si="0"/>
        <v>13</v>
      </c>
      <c r="C26" s="84">
        <f>$C$7*100000*VLOOKUP($B26,Population!$CK$8:$CT$15,10,TRUE)*($C$6/$I$7)*VLOOKUP($C$5,Population!$K$6:$Q$22,7,FALSE)*VLOOKUP($C$5,Population!$K$6:$R$22,8,FALSE)</f>
        <v>3.9903626079566019E-5</v>
      </c>
      <c r="D26" s="83">
        <f>$C$8*100000*VLOOKUP($B26,Population!$CK$8:$CT$15,9,TRUE)*($C$6/$I$7)*VLOOKUP($C$5,Population!$K$6:$Q$22,7,FALSE)*VLOOKUP($C$5,Population!$K$6:$R$22,8,FALSE)</f>
        <v>3.9487216324083636E-5</v>
      </c>
      <c r="E26" s="85" t="e">
        <f>IF(HLOOKUP($C$5,Population!$U$5:$BS$106,$B26+2,FALSE)=0,0,($C26*(HLOOKUP($C$11,Population!$U$5:$BS$106,$B26+2,FALSE)/HLOOKUP($C$5,Population!$U$5:$BS$106,$B26+2,FALSE))+$D26*(HLOOKUP($D$11,Population!$U$5:$BS$106,$B26+2,FALSE)/HLOOKUP($C$5,Population!$U$5:$BS$106,$B26+2,FALSE))))</f>
        <v>#N/A</v>
      </c>
      <c r="F26" s="47"/>
      <c r="G26" s="34">
        <v>13</v>
      </c>
      <c r="H26" s="65">
        <f>(($I26*HLOOKUP($C$5,Population!$U$5:$BS$106,$G26+2,FALSE)*($C$6/$I$7)*('Données en temps réel'!$D$18/Population!$CL$16)))*VLOOKUP($C$5,Population!$K$6:$Q$22,7,FALSE)*VLOOKUP($C$5,Population!$K$6:$R$22,8,FALSE)</f>
        <v>8.3213509621189315E-5</v>
      </c>
      <c r="I26" s="86">
        <f>'Données brutes'!$I23</f>
        <v>3.5276583179416572E-7</v>
      </c>
      <c r="K26" s="52"/>
      <c r="L26" s="47"/>
    </row>
    <row r="27" spans="2:13" x14ac:dyDescent="0.25">
      <c r="B27" s="13">
        <f t="shared" si="0"/>
        <v>14</v>
      </c>
      <c r="C27" s="84">
        <f>$C$7*100000*VLOOKUP($B27,Population!$CK$8:$CT$15,10,TRUE)*($C$6/$I$7)*VLOOKUP($C$5,Population!$K$6:$Q$22,7,FALSE)*VLOOKUP($C$5,Population!$K$6:$R$22,8,FALSE)</f>
        <v>3.9903626079566019E-5</v>
      </c>
      <c r="D27" s="83">
        <f>$C$8*100000*VLOOKUP($B27,Population!$CK$8:$CT$15,9,TRUE)*($C$6/$I$7)*VLOOKUP($C$5,Population!$K$6:$Q$22,7,FALSE)*VLOOKUP($C$5,Population!$K$6:$R$22,8,FALSE)</f>
        <v>3.9487216324083636E-5</v>
      </c>
      <c r="E27" s="85" t="e">
        <f>IF(HLOOKUP($C$5,Population!$U$5:$BS$106,$B27+2,FALSE)=0,0,($C27*(HLOOKUP($C$11,Population!$U$5:$BS$106,$B27+2,FALSE)/HLOOKUP($C$5,Population!$U$5:$BS$106,$B27+2,FALSE))+$D27*(HLOOKUP($D$11,Population!$U$5:$BS$106,$B27+2,FALSE)/HLOOKUP($C$5,Population!$U$5:$BS$106,$B27+2,FALSE))))</f>
        <v>#N/A</v>
      </c>
      <c r="F27" s="47"/>
      <c r="G27" s="34">
        <v>14</v>
      </c>
      <c r="H27" s="65">
        <f>(($I27*HLOOKUP($C$5,Population!$U$5:$BS$106,$G27+2,FALSE)*($C$6/$I$7)*('Données en temps réel'!$D$18/Population!$CL$16)))*VLOOKUP($C$5,Population!$K$6:$Q$22,7,FALSE)*VLOOKUP($C$5,Population!$K$6:$R$22,8,FALSE)</f>
        <v>8.3955353206992169E-5</v>
      </c>
      <c r="I27" s="86">
        <f>'Données brutes'!$I24</f>
        <v>3.5276583179416572E-7</v>
      </c>
      <c r="K27" s="52"/>
      <c r="L27" s="47"/>
    </row>
    <row r="28" spans="2:13" x14ac:dyDescent="0.25">
      <c r="B28" s="13">
        <f t="shared" si="0"/>
        <v>15</v>
      </c>
      <c r="C28" s="84">
        <f>$C$7*100000*VLOOKUP($B28,Population!$CK$8:$CT$15,10,TRUE)*($C$6/$I$7)*VLOOKUP($C$5,Population!$K$6:$Q$22,7,FALSE)*VLOOKUP($C$5,Population!$K$6:$R$22,8,FALSE)</f>
        <v>3.9903626079566019E-5</v>
      </c>
      <c r="D28" s="83">
        <f>$C$8*100000*VLOOKUP($B28,Population!$CK$8:$CT$15,9,TRUE)*($C$6/$I$7)*VLOOKUP($C$5,Population!$K$6:$Q$22,7,FALSE)*VLOOKUP($C$5,Population!$K$6:$R$22,8,FALSE)</f>
        <v>3.9487216324083636E-5</v>
      </c>
      <c r="E28" s="85" t="e">
        <f>IF(HLOOKUP($C$5,Population!$U$5:$BS$106,$B28+2,FALSE)=0,0,($C28*(HLOOKUP($C$11,Population!$U$5:$BS$106,$B28+2,FALSE)/HLOOKUP($C$5,Population!$U$5:$BS$106,$B28+2,FALSE))+$D28*(HLOOKUP($D$11,Population!$U$5:$BS$106,$B28+2,FALSE)/HLOOKUP($C$5,Population!$U$5:$BS$106,$B28+2,FALSE))))</f>
        <v>#N/A</v>
      </c>
      <c r="F28" s="47"/>
      <c r="G28" s="34">
        <v>15</v>
      </c>
      <c r="H28" s="65">
        <f>(($I28*HLOOKUP($C$5,Population!$U$5:$BS$106,$G28+2,FALSE)*($C$6/$I$7)*('Données en temps réel'!$D$18/Population!$CL$16)))*VLOOKUP($C$5,Population!$K$6:$Q$22,7,FALSE)*VLOOKUP($C$5,Population!$K$6:$R$22,8,FALSE)</f>
        <v>8.3792757352569628E-5</v>
      </c>
      <c r="I28" s="86">
        <f>'Données brutes'!$I25</f>
        <v>3.5276583179416572E-7</v>
      </c>
      <c r="K28" s="52"/>
      <c r="L28" s="47"/>
    </row>
    <row r="29" spans="2:13" x14ac:dyDescent="0.25">
      <c r="B29" s="13">
        <f t="shared" si="0"/>
        <v>16</v>
      </c>
      <c r="C29" s="84">
        <f>$C$7*100000*VLOOKUP($B29,Population!$CK$8:$CT$15,10,TRUE)*($C$6/$I$7)*VLOOKUP($C$5,Population!$K$6:$Q$22,7,FALSE)*VLOOKUP($C$5,Population!$K$6:$R$22,8,FALSE)</f>
        <v>3.9903626079566019E-5</v>
      </c>
      <c r="D29" s="83">
        <f>$C$8*100000*VLOOKUP($B29,Population!$CK$8:$CT$15,9,TRUE)*($C$6/$I$7)*VLOOKUP($C$5,Population!$K$6:$Q$22,7,FALSE)*VLOOKUP($C$5,Population!$K$6:$R$22,8,FALSE)</f>
        <v>3.9487216324083636E-5</v>
      </c>
      <c r="E29" s="85" t="e">
        <f>IF(HLOOKUP($C$5,Population!$U$5:$BS$106,$B29+2,FALSE)=0,0,($C29*(HLOOKUP($C$11,Population!$U$5:$BS$106,$B29+2,FALSE)/HLOOKUP($C$5,Population!$U$5:$BS$106,$B29+2,FALSE))+$D29*(HLOOKUP($D$11,Population!$U$5:$BS$106,$B29+2,FALSE)/HLOOKUP($C$5,Population!$U$5:$BS$106,$B29+2,FALSE))))</f>
        <v>#N/A</v>
      </c>
      <c r="F29" s="47"/>
      <c r="G29" s="34">
        <v>16</v>
      </c>
      <c r="H29" s="65">
        <f>(($I29*HLOOKUP($C$5,Population!$U$5:$BS$106,$G29+2,FALSE)*($C$6/$I$7)*('Données en temps réel'!$D$18/Population!$CL$16)))*VLOOKUP($C$5,Population!$K$6:$Q$22,7,FALSE)*VLOOKUP($C$5,Population!$K$6:$R$22,8,FALSE)</f>
        <v>8.5540662787612023E-5</v>
      </c>
      <c r="I29" s="86">
        <f>'Données brutes'!$I26</f>
        <v>3.5276583179416572E-7</v>
      </c>
      <c r="K29" s="52"/>
      <c r="L29" s="47"/>
    </row>
    <row r="30" spans="2:13" x14ac:dyDescent="0.25">
      <c r="B30" s="13">
        <f t="shared" si="0"/>
        <v>17</v>
      </c>
      <c r="C30" s="84">
        <f>$C$7*100000*VLOOKUP($B30,Population!$CK$8:$CT$15,10,TRUE)*($C$6/$I$7)*VLOOKUP($C$5,Population!$K$6:$Q$22,7,FALSE)*VLOOKUP($C$5,Population!$K$6:$R$22,8,FALSE)</f>
        <v>3.9903626079566019E-5</v>
      </c>
      <c r="D30" s="83">
        <f>$C$8*100000*VLOOKUP($B30,Population!$CK$8:$CT$15,9,TRUE)*($C$6/$I$7)*VLOOKUP($C$5,Population!$K$6:$Q$22,7,FALSE)*VLOOKUP($C$5,Population!$K$6:$R$22,8,FALSE)</f>
        <v>3.9487216324083636E-5</v>
      </c>
      <c r="E30" s="85" t="e">
        <f>IF(HLOOKUP($C$5,Population!$U$5:$BS$106,$B30+2,FALSE)=0,0,($C30*(HLOOKUP($C$11,Population!$U$5:$BS$106,$B30+2,FALSE)/HLOOKUP($C$5,Population!$U$5:$BS$106,$B30+2,FALSE))+$D30*(HLOOKUP($D$11,Population!$U$5:$BS$106,$B30+2,FALSE)/HLOOKUP($C$5,Population!$U$5:$BS$106,$B30+2,FALSE))))</f>
        <v>#N/A</v>
      </c>
      <c r="F30" s="47"/>
      <c r="G30" s="34">
        <v>17</v>
      </c>
      <c r="H30" s="65">
        <f>(($I30*HLOOKUP($C$5,Population!$U$5:$BS$106,$G30+2,FALSE)*($C$6/$I$7)*('Données en temps réel'!$D$18/Population!$CL$16)))*VLOOKUP($C$5,Population!$K$6:$Q$22,7,FALSE)*VLOOKUP($C$5,Population!$K$6:$R$22,8,FALSE)</f>
        <v>8.4966496176682409E-5</v>
      </c>
      <c r="I30" s="86">
        <f>'Données brutes'!$I27</f>
        <v>3.5276583179416572E-7</v>
      </c>
      <c r="K30" s="52"/>
      <c r="L30" s="47"/>
    </row>
    <row r="31" spans="2:13" x14ac:dyDescent="0.25">
      <c r="B31" s="13">
        <f t="shared" si="0"/>
        <v>18</v>
      </c>
      <c r="C31" s="84">
        <f>$C$7*100000*VLOOKUP($B31,Population!$CK$8:$CT$15,10,TRUE)*($C$6/$I$7)*VLOOKUP($C$5,Population!$K$6:$Q$22,7,FALSE)*VLOOKUP($C$5,Population!$K$6:$R$22,8,FALSE)</f>
        <v>3.9903626079566019E-5</v>
      </c>
      <c r="D31" s="83">
        <f>$C$8*100000*VLOOKUP($B31,Population!$CK$8:$CT$15,9,TRUE)*($C$6/$I$7)*VLOOKUP($C$5,Population!$K$6:$Q$22,7,FALSE)*VLOOKUP($C$5,Population!$K$6:$R$22,8,FALSE)</f>
        <v>3.9487216324083636E-5</v>
      </c>
      <c r="E31" s="85" t="e">
        <f>IF(HLOOKUP($C$5,Population!$U$5:$BS$106,$B31+2,FALSE)=0,0,($C31*(HLOOKUP($C$11,Population!$U$5:$BS$106,$B31+2,FALSE)/HLOOKUP($C$5,Population!$U$5:$BS$106,$B31+2,FALSE))+$D31*(HLOOKUP($D$11,Population!$U$5:$BS$106,$B31+2,FALSE)/HLOOKUP($C$5,Population!$U$5:$BS$106,$B31+2,FALSE))))</f>
        <v>#N/A</v>
      </c>
      <c r="F31" s="47"/>
      <c r="G31" s="34">
        <v>18</v>
      </c>
      <c r="H31" s="65">
        <f>(($I31*HLOOKUP($C$5,Population!$U$5:$BS$106,$G31+2,FALSE)*($C$6/$I$7)*('Données en temps réel'!$D$18/Population!$CL$16)))*VLOOKUP($C$5,Population!$K$6:$Q$22,7,FALSE)*VLOOKUP($C$5,Population!$K$6:$R$22,8,FALSE)</f>
        <v>8.8690957467048876E-5</v>
      </c>
      <c r="I31" s="86">
        <f>'Données brutes'!$I28</f>
        <v>3.5276583179416572E-7</v>
      </c>
      <c r="K31" s="52"/>
      <c r="L31" s="47"/>
    </row>
    <row r="32" spans="2:13" x14ac:dyDescent="0.25">
      <c r="B32" s="13">
        <f t="shared" si="0"/>
        <v>19</v>
      </c>
      <c r="C32" s="84">
        <f>$C$7*100000*VLOOKUP($B32,Population!$CK$8:$CT$15,10,TRUE)*($C$6/$I$7)*VLOOKUP($C$5,Population!$K$6:$Q$22,7,FALSE)*VLOOKUP($C$5,Population!$K$6:$R$22,8,FALSE)</f>
        <v>3.9903626079566019E-5</v>
      </c>
      <c r="D32" s="83">
        <f>$C$8*100000*VLOOKUP($B32,Population!$CK$8:$CT$15,9,TRUE)*($C$6/$I$7)*VLOOKUP($C$5,Population!$K$6:$Q$22,7,FALSE)*VLOOKUP($C$5,Population!$K$6:$R$22,8,FALSE)</f>
        <v>3.9487216324083636E-5</v>
      </c>
      <c r="E32" s="85" t="e">
        <f>IF(HLOOKUP($C$5,Population!$U$5:$BS$106,$B32+2,FALSE)=0,0,($C32*(HLOOKUP($C$11,Population!$U$5:$BS$106,$B32+2,FALSE)/HLOOKUP($C$5,Population!$U$5:$BS$106,$B32+2,FALSE))+$D32*(HLOOKUP($D$11,Population!$U$5:$BS$106,$B32+2,FALSE)/HLOOKUP($C$5,Population!$U$5:$BS$106,$B32+2,FALSE))))</f>
        <v>#N/A</v>
      </c>
      <c r="F32" s="47"/>
      <c r="G32" s="34">
        <v>19</v>
      </c>
      <c r="H32" s="65">
        <f>(($I32*HLOOKUP($C$5,Population!$U$5:$BS$106,$G32+2,FALSE)*($C$6/$I$7)*('Données en temps réel'!$D$18/Population!$CL$16)))*VLOOKUP($C$5,Population!$K$6:$Q$22,7,FALSE)*VLOOKUP($C$5,Population!$K$6:$R$22,8,FALSE)</f>
        <v>9.3807645760908415E-5</v>
      </c>
      <c r="I32" s="86">
        <f>'Données brutes'!$I29</f>
        <v>3.5276583179416572E-7</v>
      </c>
      <c r="K32" s="52"/>
      <c r="L32" s="47"/>
    </row>
    <row r="33" spans="2:12" x14ac:dyDescent="0.25">
      <c r="B33" s="13">
        <f t="shared" si="0"/>
        <v>20</v>
      </c>
      <c r="C33" s="84">
        <f>$C$7*100000*VLOOKUP($B33,Population!$CK$8:$CT$15,10,TRUE)*($C$6/$I$7)*VLOOKUP($C$5,Population!$K$6:$Q$22,7,FALSE)*VLOOKUP($C$5,Population!$K$6:$R$22,8,FALSE)</f>
        <v>5.5867199279197011E-4</v>
      </c>
      <c r="D33" s="83">
        <f>$C$8*100000*VLOOKUP($B33,Population!$CK$8:$CT$15,9,TRUE)*($C$6/$I$7)*VLOOKUP($C$5,Population!$K$6:$Q$22,7,FALSE)*VLOOKUP($C$5,Population!$K$6:$R$22,8,FALSE)</f>
        <v>5.4446683267172667E-4</v>
      </c>
      <c r="E33" s="85" t="e">
        <f>IF(HLOOKUP($C$5,Population!$U$5:$BS$106,$B33+2,FALSE)=0,0,($C33*(HLOOKUP($C$11,Population!$U$5:$BS$106,$B33+2,FALSE)/HLOOKUP($C$5,Population!$U$5:$BS$106,$B33+2,FALSE))+$D33*(HLOOKUP($D$11,Population!$U$5:$BS$106,$B33+2,FALSE)/HLOOKUP($C$5,Population!$U$5:$BS$106,$B33+2,FALSE))))</f>
        <v>#N/A</v>
      </c>
      <c r="F33" s="47"/>
      <c r="G33" s="34">
        <v>20</v>
      </c>
      <c r="H33" s="65">
        <f>(($I33*HLOOKUP($C$5,Population!$U$5:$BS$106,$G33+2,FALSE)*($C$6/$I$7)*('Données en temps réel'!$D$18/Population!$CL$16)))*VLOOKUP($C$5,Population!$K$6:$Q$22,7,FALSE)*VLOOKUP($C$5,Population!$K$6:$R$22,8,FALSE)</f>
        <v>1.3585185624993984E-3</v>
      </c>
      <c r="I33" s="86">
        <f>'Données brutes'!$I30</f>
        <v>4.9016510442710894E-6</v>
      </c>
      <c r="K33" s="52"/>
      <c r="L33" s="47"/>
    </row>
    <row r="34" spans="2:12" x14ac:dyDescent="0.25">
      <c r="B34" s="13">
        <f t="shared" si="0"/>
        <v>21</v>
      </c>
      <c r="C34" s="84">
        <f>$C$7*100000*VLOOKUP($B34,Population!$CK$8:$CT$15,10,TRUE)*($C$6/$I$7)*VLOOKUP($C$5,Population!$K$6:$Q$22,7,FALSE)*VLOOKUP($C$5,Population!$K$6:$R$22,8,FALSE)</f>
        <v>5.5867199279197011E-4</v>
      </c>
      <c r="D34" s="83">
        <f>$C$8*100000*VLOOKUP($B34,Population!$CK$8:$CT$15,9,TRUE)*($C$6/$I$7)*VLOOKUP($C$5,Population!$K$6:$Q$22,7,FALSE)*VLOOKUP($C$5,Population!$K$6:$R$22,8,FALSE)</f>
        <v>5.4446683267172667E-4</v>
      </c>
      <c r="E34" s="85" t="e">
        <f>IF(HLOOKUP($C$5,Population!$U$5:$BS$106,$B34+2,FALSE)=0,0,($C34*(HLOOKUP($C$11,Population!$U$5:$BS$106,$B34+2,FALSE)/HLOOKUP($C$5,Population!$U$5:$BS$106,$B34+2,FALSE))+$D34*(HLOOKUP($D$11,Population!$U$5:$BS$106,$B34+2,FALSE)/HLOOKUP($C$5,Population!$U$5:$BS$106,$B34+2,FALSE))))</f>
        <v>#N/A</v>
      </c>
      <c r="F34" s="47"/>
      <c r="G34" s="34">
        <v>21</v>
      </c>
      <c r="H34" s="65">
        <f>(($I34*HLOOKUP($C$5,Population!$U$5:$BS$106,$G34+2,FALSE)*($C$6/$I$7)*('Données en temps réel'!$D$18/Population!$CL$16)))*VLOOKUP($C$5,Population!$K$6:$Q$22,7,FALSE)*VLOOKUP($C$5,Population!$K$6:$R$22,8,FALSE)</f>
        <v>1.3843587970838896E-3</v>
      </c>
      <c r="I34" s="86">
        <f>'Données brutes'!$I31</f>
        <v>4.9016510442710894E-6</v>
      </c>
      <c r="K34" s="52"/>
      <c r="L34" s="47"/>
    </row>
    <row r="35" spans="2:12" x14ac:dyDescent="0.25">
      <c r="B35" s="13">
        <f t="shared" si="0"/>
        <v>22</v>
      </c>
      <c r="C35" s="84">
        <f>$C$7*100000*VLOOKUP($B35,Population!$CK$8:$CT$15,10,TRUE)*($C$6/$I$7)*VLOOKUP($C$5,Population!$K$6:$Q$22,7,FALSE)*VLOOKUP($C$5,Population!$K$6:$R$22,8,FALSE)</f>
        <v>5.5867199279197011E-4</v>
      </c>
      <c r="D35" s="83">
        <f>$C$8*100000*VLOOKUP($B35,Population!$CK$8:$CT$15,9,TRUE)*($C$6/$I$7)*VLOOKUP($C$5,Population!$K$6:$Q$22,7,FALSE)*VLOOKUP($C$5,Population!$K$6:$R$22,8,FALSE)</f>
        <v>5.4446683267172667E-4</v>
      </c>
      <c r="E35" s="85" t="e">
        <f>IF(HLOOKUP($C$5,Population!$U$5:$BS$106,$B35+2,FALSE)=0,0,($C35*(HLOOKUP($C$11,Population!$U$5:$BS$106,$B35+2,FALSE)/HLOOKUP($C$5,Population!$U$5:$BS$106,$B35+2,FALSE))+$D35*(HLOOKUP($D$11,Population!$U$5:$BS$106,$B35+2,FALSE)/HLOOKUP($C$5,Population!$U$5:$BS$106,$B35+2,FALSE))))</f>
        <v>#N/A</v>
      </c>
      <c r="F35" s="47"/>
      <c r="G35" s="34">
        <v>22</v>
      </c>
      <c r="H35" s="65">
        <f>(($I35*HLOOKUP($C$5,Population!$U$5:$BS$106,$G35+2,FALSE)*($C$6/$I$7)*('Données en temps réel'!$D$18/Population!$CL$16)))*VLOOKUP($C$5,Population!$K$6:$Q$22,7,FALSE)*VLOOKUP($C$5,Population!$K$6:$R$22,8,FALSE)</f>
        <v>1.4025740444139408E-3</v>
      </c>
      <c r="I35" s="86">
        <f>'Données brutes'!$I32</f>
        <v>4.9016510442710894E-6</v>
      </c>
      <c r="K35" s="52"/>
      <c r="L35" s="47"/>
    </row>
    <row r="36" spans="2:12" x14ac:dyDescent="0.25">
      <c r="B36" s="13">
        <f t="shared" si="0"/>
        <v>23</v>
      </c>
      <c r="C36" s="84">
        <f>$C$7*100000*VLOOKUP($B36,Population!$CK$8:$CT$15,10,TRUE)*($C$6/$I$7)*VLOOKUP($C$5,Population!$K$6:$Q$22,7,FALSE)*VLOOKUP($C$5,Population!$K$6:$R$22,8,FALSE)</f>
        <v>5.5867199279197011E-4</v>
      </c>
      <c r="D36" s="83">
        <f>$C$8*100000*VLOOKUP($B36,Population!$CK$8:$CT$15,9,TRUE)*($C$6/$I$7)*VLOOKUP($C$5,Population!$K$6:$Q$22,7,FALSE)*VLOOKUP($C$5,Population!$K$6:$R$22,8,FALSE)</f>
        <v>5.4446683267172667E-4</v>
      </c>
      <c r="E36" s="85" t="e">
        <f>IF(HLOOKUP($C$5,Population!$U$5:$BS$106,$B36+2,FALSE)=0,0,($C36*(HLOOKUP($C$11,Population!$U$5:$BS$106,$B36+2,FALSE)/HLOOKUP($C$5,Population!$U$5:$BS$106,$B36+2,FALSE))+$D36*(HLOOKUP($D$11,Population!$U$5:$BS$106,$B36+2,FALSE)/HLOOKUP($C$5,Population!$U$5:$BS$106,$B36+2,FALSE))))</f>
        <v>#N/A</v>
      </c>
      <c r="F36" s="47"/>
      <c r="G36" s="34">
        <v>23</v>
      </c>
      <c r="H36" s="65">
        <f>(($I36*HLOOKUP($C$5,Population!$U$5:$BS$106,$G36+2,FALSE)*($C$6/$I$7)*('Données en temps réel'!$D$18/Population!$CL$16)))*VLOOKUP($C$5,Population!$K$6:$Q$22,7,FALSE)*VLOOKUP($C$5,Population!$K$6:$R$22,8,FALSE)</f>
        <v>1.4397105564124173E-3</v>
      </c>
      <c r="I36" s="86">
        <f>'Données brutes'!$I33</f>
        <v>4.9016510442710894E-6</v>
      </c>
      <c r="K36" s="52"/>
      <c r="L36" s="47"/>
    </row>
    <row r="37" spans="2:12" x14ac:dyDescent="0.25">
      <c r="B37" s="13">
        <f t="shared" si="0"/>
        <v>24</v>
      </c>
      <c r="C37" s="84">
        <f>$C$7*100000*VLOOKUP($B37,Population!$CK$8:$CT$15,10,TRUE)*($C$6/$I$7)*VLOOKUP($C$5,Population!$K$6:$Q$22,7,FALSE)*VLOOKUP($C$5,Population!$K$6:$R$22,8,FALSE)</f>
        <v>5.5867199279197011E-4</v>
      </c>
      <c r="D37" s="83">
        <f>$C$8*100000*VLOOKUP($B37,Population!$CK$8:$CT$15,9,TRUE)*($C$6/$I$7)*VLOOKUP($C$5,Population!$K$6:$Q$22,7,FALSE)*VLOOKUP($C$5,Population!$K$6:$R$22,8,FALSE)</f>
        <v>5.4446683267172667E-4</v>
      </c>
      <c r="E37" s="85" t="e">
        <f>IF(HLOOKUP($C$5,Population!$U$5:$BS$106,$B37+2,FALSE)=0,0,($C37*(HLOOKUP($C$11,Population!$U$5:$BS$106,$B37+2,FALSE)/HLOOKUP($C$5,Population!$U$5:$BS$106,$B37+2,FALSE))+$D37*(HLOOKUP($D$11,Population!$U$5:$BS$106,$B37+2,FALSE)/HLOOKUP($C$5,Population!$U$5:$BS$106,$B37+2,FALSE))))</f>
        <v>#N/A</v>
      </c>
      <c r="F37" s="47"/>
      <c r="G37" s="34">
        <v>24</v>
      </c>
      <c r="H37" s="65">
        <f>(($I37*HLOOKUP($C$5,Population!$U$5:$BS$106,$G37+2,FALSE)*($C$6/$I$7)*('Données en temps réel'!$D$18/Population!$CL$16)))*VLOOKUP($C$5,Population!$K$6:$Q$22,7,FALSE)*VLOOKUP($C$5,Population!$K$6:$R$22,8,FALSE)</f>
        <v>1.4764234580078694E-3</v>
      </c>
      <c r="I37" s="86">
        <f>'Données brutes'!$I34</f>
        <v>4.9016510442710894E-6</v>
      </c>
      <c r="K37" s="52"/>
      <c r="L37" s="47"/>
    </row>
    <row r="38" spans="2:12" x14ac:dyDescent="0.25">
      <c r="B38" s="13">
        <f t="shared" si="0"/>
        <v>25</v>
      </c>
      <c r="C38" s="84">
        <f>$C$7*100000*VLOOKUP($B38,Population!$CK$8:$CT$15,10,TRUE)*($C$6/$I$7)*VLOOKUP($C$5,Population!$K$6:$Q$22,7,FALSE)*VLOOKUP($C$5,Population!$K$6:$R$22,8,FALSE)</f>
        <v>5.5867199279197011E-4</v>
      </c>
      <c r="D38" s="83">
        <f>$C$8*100000*VLOOKUP($B38,Population!$CK$8:$CT$15,9,TRUE)*($C$6/$I$7)*VLOOKUP($C$5,Population!$K$6:$Q$22,7,FALSE)*VLOOKUP($C$5,Population!$K$6:$R$22,8,FALSE)</f>
        <v>5.4446683267172667E-4</v>
      </c>
      <c r="E38" s="85" t="e">
        <f>IF(HLOOKUP($C$5,Population!$U$5:$BS$106,$B38+2,FALSE)=0,0,($C38*(HLOOKUP($C$11,Population!$U$5:$BS$106,$B38+2,FALSE)/HLOOKUP($C$5,Population!$U$5:$BS$106,$B38+2,FALSE))+$D38*(HLOOKUP($D$11,Population!$U$5:$BS$106,$B38+2,FALSE)/HLOOKUP($C$5,Population!$U$5:$BS$106,$B38+2,FALSE))))</f>
        <v>#N/A</v>
      </c>
      <c r="F38" s="47"/>
      <c r="G38" s="34">
        <v>25</v>
      </c>
      <c r="H38" s="65">
        <f>(($I38*HLOOKUP($C$5,Population!$U$5:$BS$106,$G38+2,FALSE)*($C$6/$I$7)*('Données en temps réel'!$D$18/Population!$CL$16)))*VLOOKUP($C$5,Population!$K$6:$Q$22,7,FALSE)*VLOOKUP($C$5,Population!$K$6:$R$22,8,FALSE)</f>
        <v>1.4863783024789438E-3</v>
      </c>
      <c r="I38" s="86">
        <f>'Données brutes'!$I35</f>
        <v>4.9016510442710894E-6</v>
      </c>
      <c r="K38" s="52"/>
      <c r="L38" s="47"/>
    </row>
    <row r="39" spans="2:12" x14ac:dyDescent="0.25">
      <c r="B39" s="13">
        <f t="shared" si="0"/>
        <v>26</v>
      </c>
      <c r="C39" s="84">
        <f>$C$7*100000*VLOOKUP($B39,Population!$CK$8:$CT$15,10,TRUE)*($C$6/$I$7)*VLOOKUP($C$5,Population!$K$6:$Q$22,7,FALSE)*VLOOKUP($C$5,Population!$K$6:$R$22,8,FALSE)</f>
        <v>5.5867199279197011E-4</v>
      </c>
      <c r="D39" s="83">
        <f>$C$8*100000*VLOOKUP($B39,Population!$CK$8:$CT$15,9,TRUE)*($C$6/$I$7)*VLOOKUP($C$5,Population!$K$6:$Q$22,7,FALSE)*VLOOKUP($C$5,Population!$K$6:$R$22,8,FALSE)</f>
        <v>5.4446683267172667E-4</v>
      </c>
      <c r="E39" s="85" t="e">
        <f>IF(HLOOKUP($C$5,Population!$U$5:$BS$106,$B39+2,FALSE)=0,0,($C39*(HLOOKUP($C$11,Population!$U$5:$BS$106,$B39+2,FALSE)/HLOOKUP($C$5,Population!$U$5:$BS$106,$B39+2,FALSE))+$D39*(HLOOKUP($D$11,Population!$U$5:$BS$106,$B39+2,FALSE)/HLOOKUP($C$5,Population!$U$5:$BS$106,$B39+2,FALSE))))</f>
        <v>#N/A</v>
      </c>
      <c r="F39" s="47"/>
      <c r="G39" s="34">
        <v>26</v>
      </c>
      <c r="H39" s="65">
        <f>(($I39*HLOOKUP($C$5,Population!$U$5:$BS$106,$G39+2,FALSE)*($C$6/$I$7)*('Données en temps réel'!$D$18/Population!$CL$16)))*VLOOKUP($C$5,Population!$K$6:$Q$22,7,FALSE)*VLOOKUP($C$5,Population!$K$6:$R$22,8,FALSE)</f>
        <v>1.449382993948142E-3</v>
      </c>
      <c r="I39" s="86">
        <f>'Données brutes'!$I36</f>
        <v>4.9016510442710894E-6</v>
      </c>
      <c r="K39" s="52"/>
      <c r="L39" s="47"/>
    </row>
    <row r="40" spans="2:12" x14ac:dyDescent="0.25">
      <c r="B40" s="13">
        <f t="shared" si="0"/>
        <v>27</v>
      </c>
      <c r="C40" s="84">
        <f>$C$7*100000*VLOOKUP($B40,Population!$CK$8:$CT$15,10,TRUE)*($C$6/$I$7)*VLOOKUP($C$5,Population!$K$6:$Q$22,7,FALSE)*VLOOKUP($C$5,Population!$K$6:$R$22,8,FALSE)</f>
        <v>5.5867199279197011E-4</v>
      </c>
      <c r="D40" s="83">
        <f>$C$8*100000*VLOOKUP($B40,Population!$CK$8:$CT$15,9,TRUE)*($C$6/$I$7)*VLOOKUP($C$5,Population!$K$6:$Q$22,7,FALSE)*VLOOKUP($C$5,Population!$K$6:$R$22,8,FALSE)</f>
        <v>5.4446683267172667E-4</v>
      </c>
      <c r="E40" s="85" t="e">
        <f>IF(HLOOKUP($C$5,Population!$U$5:$BS$106,$B40+2,FALSE)=0,0,($C40*(HLOOKUP($C$11,Population!$U$5:$BS$106,$B40+2,FALSE)/HLOOKUP($C$5,Population!$U$5:$BS$106,$B40+2,FALSE))+$D40*(HLOOKUP($D$11,Population!$U$5:$BS$106,$B40+2,FALSE)/HLOOKUP($C$5,Population!$U$5:$BS$106,$B40+2,FALSE))))</f>
        <v>#N/A</v>
      </c>
      <c r="F40" s="47"/>
      <c r="G40" s="34">
        <v>27</v>
      </c>
      <c r="H40" s="65">
        <f>(($I40*HLOOKUP($C$5,Population!$U$5:$BS$106,$G40+2,FALSE)*($C$6/$I$7)*('Données en temps réel'!$D$18/Population!$CL$16)))*VLOOKUP($C$5,Population!$K$6:$Q$22,7,FALSE)*VLOOKUP($C$5,Population!$K$6:$R$22,8,FALSE)</f>
        <v>1.3751099699511893E-3</v>
      </c>
      <c r="I40" s="86">
        <f>'Données brutes'!$I37</f>
        <v>4.9016510442710894E-6</v>
      </c>
      <c r="K40" s="52"/>
      <c r="L40" s="47"/>
    </row>
    <row r="41" spans="2:12" x14ac:dyDescent="0.25">
      <c r="B41" s="13">
        <f t="shared" si="0"/>
        <v>28</v>
      </c>
      <c r="C41" s="84">
        <f>$C$7*100000*VLOOKUP($B41,Population!$CK$8:$CT$15,10,TRUE)*($C$6/$I$7)*VLOOKUP($C$5,Population!$K$6:$Q$22,7,FALSE)*VLOOKUP($C$5,Population!$K$6:$R$22,8,FALSE)</f>
        <v>5.5867199279197011E-4</v>
      </c>
      <c r="D41" s="83">
        <f>$C$8*100000*VLOOKUP($B41,Population!$CK$8:$CT$15,9,TRUE)*($C$6/$I$7)*VLOOKUP($C$5,Population!$K$6:$Q$22,7,FALSE)*VLOOKUP($C$5,Population!$K$6:$R$22,8,FALSE)</f>
        <v>5.4446683267172667E-4</v>
      </c>
      <c r="E41" s="85" t="e">
        <f>IF(HLOOKUP($C$5,Population!$U$5:$BS$106,$B41+2,FALSE)=0,0,($C41*(HLOOKUP($C$11,Population!$U$5:$BS$106,$B41+2,FALSE)/HLOOKUP($C$5,Population!$U$5:$BS$106,$B41+2,FALSE))+$D41*(HLOOKUP($D$11,Population!$U$5:$BS$106,$B41+2,FALSE)/HLOOKUP($C$5,Population!$U$5:$BS$106,$B41+2,FALSE))))</f>
        <v>#N/A</v>
      </c>
      <c r="F41" s="47"/>
      <c r="G41" s="34">
        <v>28</v>
      </c>
      <c r="H41" s="65">
        <f>(($I41*HLOOKUP($C$5,Population!$U$5:$BS$106,$G41+2,FALSE)*($C$6/$I$7)*('Données en temps réel'!$D$18/Population!$CL$16)))*VLOOKUP($C$5,Population!$K$6:$Q$22,7,FALSE)*VLOOKUP($C$5,Population!$K$6:$R$22,8,FALSE)</f>
        <v>1.335926007671428E-3</v>
      </c>
      <c r="I41" s="86">
        <f>'Données brutes'!$I38</f>
        <v>4.9016510442710894E-6</v>
      </c>
      <c r="K41" s="52"/>
      <c r="L41" s="47"/>
    </row>
    <row r="42" spans="2:12" x14ac:dyDescent="0.25">
      <c r="B42" s="13">
        <f t="shared" si="0"/>
        <v>29</v>
      </c>
      <c r="C42" s="84">
        <f>$C$7*100000*VLOOKUP($B42,Population!$CK$8:$CT$15,10,TRUE)*($C$6/$I$7)*VLOOKUP($C$5,Population!$K$6:$Q$22,7,FALSE)*VLOOKUP($C$5,Population!$K$6:$R$22,8,FALSE)</f>
        <v>5.5867199279197011E-4</v>
      </c>
      <c r="D42" s="83">
        <f>$C$8*100000*VLOOKUP($B42,Population!$CK$8:$CT$15,9,TRUE)*($C$6/$I$7)*VLOOKUP($C$5,Population!$K$6:$Q$22,7,FALSE)*VLOOKUP($C$5,Population!$K$6:$R$22,8,FALSE)</f>
        <v>5.4446683267172667E-4</v>
      </c>
      <c r="E42" s="85" t="e">
        <f>IF(HLOOKUP($C$5,Population!$U$5:$BS$106,$B42+2,FALSE)=0,0,($C42*(HLOOKUP($C$11,Population!$U$5:$BS$106,$B42+2,FALSE)/HLOOKUP($C$5,Population!$U$5:$BS$106,$B42+2,FALSE))+$D42*(HLOOKUP($D$11,Population!$U$5:$BS$106,$B42+2,FALSE)/HLOOKUP($C$5,Population!$U$5:$BS$106,$B42+2,FALSE))))</f>
        <v>#N/A</v>
      </c>
      <c r="F42" s="47"/>
      <c r="G42" s="34">
        <v>29</v>
      </c>
      <c r="H42" s="65">
        <f>(($I42*HLOOKUP($C$5,Population!$U$5:$BS$106,$G42+2,FALSE)*($C$6/$I$7)*('Données en temps réel'!$D$18/Population!$CL$16)))*VLOOKUP($C$5,Population!$K$6:$Q$22,7,FALSE)*VLOOKUP($C$5,Population!$K$6:$R$22,8,FALSE)</f>
        <v>1.3487049214959987E-3</v>
      </c>
      <c r="I42" s="86">
        <f>'Données brutes'!$I39</f>
        <v>4.9016510442710894E-6</v>
      </c>
      <c r="K42" s="52"/>
      <c r="L42" s="47"/>
    </row>
    <row r="43" spans="2:12" x14ac:dyDescent="0.25">
      <c r="B43" s="13">
        <f t="shared" si="0"/>
        <v>30</v>
      </c>
      <c r="C43" s="84">
        <f>$C$7*100000*VLOOKUP($B43,Population!$CK$8:$CT$15,10,TRUE)*($C$6/$I$7)*VLOOKUP($C$5,Population!$K$6:$Q$22,7,FALSE)*VLOOKUP($C$5,Population!$K$6:$R$22,8,FALSE)</f>
        <v>1.0631544891896983E-3</v>
      </c>
      <c r="D43" s="83">
        <f>$C$8*100000*VLOOKUP($B43,Population!$CK$8:$CT$15,9,TRUE)*($C$6/$I$7)*VLOOKUP($C$5,Population!$K$6:$Q$22,7,FALSE)*VLOOKUP($C$5,Population!$K$6:$R$22,8,FALSE)</f>
        <v>1.0550432324953421E-3</v>
      </c>
      <c r="E43" s="85" t="e">
        <f>IF(HLOOKUP($C$5,Population!$U$5:$BS$106,$B43+2,FALSE)=0,0,($C43*(HLOOKUP($C$11,Population!$U$5:$BS$106,$B43+2,FALSE)/HLOOKUP($C$5,Population!$U$5:$BS$106,$B43+2,FALSE))+$D43*(HLOOKUP($D$11,Population!$U$5:$BS$106,$B43+2,FALSE)/HLOOKUP($C$5,Population!$U$5:$BS$106,$B43+2,FALSE))))</f>
        <v>#N/A</v>
      </c>
      <c r="F43" s="47"/>
      <c r="G43" s="34">
        <v>30</v>
      </c>
      <c r="H43" s="65">
        <f>(($I43*HLOOKUP($C$5,Population!$U$5:$BS$106,$G43+2,FALSE)*($C$6/$I$7)*('Données en temps réel'!$D$18/Population!$CL$16)))*VLOOKUP($C$5,Population!$K$6:$Q$22,7,FALSE)*VLOOKUP($C$5,Population!$K$6:$R$22,8,FALSE)</f>
        <v>2.6964334938392792E-3</v>
      </c>
      <c r="I43" s="86">
        <f>'Données brutes'!$I40</f>
        <v>9.4138939464734589E-6</v>
      </c>
      <c r="K43" s="52"/>
      <c r="L43" s="47"/>
    </row>
    <row r="44" spans="2:12" x14ac:dyDescent="0.25">
      <c r="B44" s="13">
        <f t="shared" si="0"/>
        <v>31</v>
      </c>
      <c r="C44" s="84">
        <f>$C$7*100000*VLOOKUP($B44,Population!$CK$8:$CT$15,10,TRUE)*($C$6/$I$7)*VLOOKUP($C$5,Population!$K$6:$Q$22,7,FALSE)*VLOOKUP($C$5,Population!$K$6:$R$22,8,FALSE)</f>
        <v>1.0631544891896983E-3</v>
      </c>
      <c r="D44" s="83">
        <f>$C$8*100000*VLOOKUP($B44,Population!$CK$8:$CT$15,9,TRUE)*($C$6/$I$7)*VLOOKUP($C$5,Population!$K$6:$Q$22,7,FALSE)*VLOOKUP($C$5,Population!$K$6:$R$22,8,FALSE)</f>
        <v>1.0550432324953421E-3</v>
      </c>
      <c r="E44" s="85" t="e">
        <f>IF(HLOOKUP($C$5,Population!$U$5:$BS$106,$B44+2,FALSE)=0,0,($C44*(HLOOKUP($C$11,Population!$U$5:$BS$106,$B44+2,FALSE)/HLOOKUP($C$5,Population!$U$5:$BS$106,$B44+2,FALSE))+$D44*(HLOOKUP($D$11,Population!$U$5:$BS$106,$B44+2,FALSE)/HLOOKUP($C$5,Population!$U$5:$BS$106,$B44+2,FALSE))))</f>
        <v>#N/A</v>
      </c>
      <c r="F44" s="47"/>
      <c r="G44" s="34">
        <v>31</v>
      </c>
      <c r="H44" s="65">
        <f>(($I44*HLOOKUP($C$5,Population!$U$5:$BS$106,$G44+2,FALSE)*($C$6/$I$7)*('Données en temps réel'!$D$18/Population!$CL$16)))*VLOOKUP($C$5,Population!$K$6:$Q$22,7,FALSE)*VLOOKUP($C$5,Population!$K$6:$R$22,8,FALSE)</f>
        <v>2.7415864835530716E-3</v>
      </c>
      <c r="I44" s="86">
        <f>'Données brutes'!$I41</f>
        <v>9.4138939464734589E-6</v>
      </c>
      <c r="K44" s="52"/>
      <c r="L44" s="47"/>
    </row>
    <row r="45" spans="2:12" x14ac:dyDescent="0.25">
      <c r="B45" s="13">
        <f t="shared" si="0"/>
        <v>32</v>
      </c>
      <c r="C45" s="84">
        <f>$C$7*100000*VLOOKUP($B45,Population!$CK$8:$CT$15,10,TRUE)*($C$6/$I$7)*VLOOKUP($C$5,Population!$K$6:$Q$22,7,FALSE)*VLOOKUP($C$5,Population!$K$6:$R$22,8,FALSE)</f>
        <v>1.0631544891896983E-3</v>
      </c>
      <c r="D45" s="83">
        <f>$C$8*100000*VLOOKUP($B45,Population!$CK$8:$CT$15,9,TRUE)*($C$6/$I$7)*VLOOKUP($C$5,Population!$K$6:$Q$22,7,FALSE)*VLOOKUP($C$5,Population!$K$6:$R$22,8,FALSE)</f>
        <v>1.0550432324953421E-3</v>
      </c>
      <c r="E45" s="85" t="e">
        <f>IF(HLOOKUP($C$5,Population!$U$5:$BS$106,$B45+2,FALSE)=0,0,($C45*(HLOOKUP($C$11,Population!$U$5:$BS$106,$B45+2,FALSE)/HLOOKUP($C$5,Population!$U$5:$BS$106,$B45+2,FALSE))+$D45*(HLOOKUP($D$11,Population!$U$5:$BS$106,$B45+2,FALSE)/HLOOKUP($C$5,Population!$U$5:$BS$106,$B45+2,FALSE))))</f>
        <v>#N/A</v>
      </c>
      <c r="F45" s="47"/>
      <c r="G45" s="34">
        <v>32</v>
      </c>
      <c r="H45" s="65">
        <f>(($I45*HLOOKUP($C$5,Population!$U$5:$BS$106,$G45+2,FALSE)*($C$6/$I$7)*('Données en temps réel'!$D$18/Population!$CL$16)))*VLOOKUP($C$5,Population!$K$6:$Q$22,7,FALSE)*VLOOKUP($C$5,Population!$K$6:$R$22,8,FALSE)</f>
        <v>2.7909429047417219E-3</v>
      </c>
      <c r="I45" s="86">
        <f>'Données brutes'!$I42</f>
        <v>9.4138939464734589E-6</v>
      </c>
      <c r="K45" s="52"/>
      <c r="L45" s="47"/>
    </row>
    <row r="46" spans="2:12" x14ac:dyDescent="0.25">
      <c r="B46" s="13">
        <f t="shared" si="0"/>
        <v>33</v>
      </c>
      <c r="C46" s="84">
        <f>$C$7*100000*VLOOKUP($B46,Population!$CK$8:$CT$15,10,TRUE)*($C$6/$I$7)*VLOOKUP($C$5,Population!$K$6:$Q$22,7,FALSE)*VLOOKUP($C$5,Population!$K$6:$R$22,8,FALSE)</f>
        <v>1.0631544891896983E-3</v>
      </c>
      <c r="D46" s="83">
        <f>$C$8*100000*VLOOKUP($B46,Population!$CK$8:$CT$15,9,TRUE)*($C$6/$I$7)*VLOOKUP($C$5,Population!$K$6:$Q$22,7,FALSE)*VLOOKUP($C$5,Population!$K$6:$R$22,8,FALSE)</f>
        <v>1.0550432324953421E-3</v>
      </c>
      <c r="E46" s="85" t="e">
        <f>IF(HLOOKUP($C$5,Population!$U$5:$BS$106,$B46+2,FALSE)=0,0,($C46*(HLOOKUP($C$11,Population!$U$5:$BS$106,$B46+2,FALSE)/HLOOKUP($C$5,Population!$U$5:$BS$106,$B46+2,FALSE))+$D46*(HLOOKUP($D$11,Population!$U$5:$BS$106,$B46+2,FALSE)/HLOOKUP($C$5,Population!$U$5:$BS$106,$B46+2,FALSE))))</f>
        <v>#N/A</v>
      </c>
      <c r="F46" s="47"/>
      <c r="G46" s="34">
        <v>33</v>
      </c>
      <c r="H46" s="65">
        <f>(($I46*HLOOKUP($C$5,Population!$U$5:$BS$106,$G46+2,FALSE)*($C$6/$I$7)*('Données en temps réel'!$D$18/Population!$CL$16)))*VLOOKUP($C$5,Population!$K$6:$Q$22,7,FALSE)*VLOOKUP($C$5,Population!$K$6:$R$22,8,FALSE)</f>
        <v>2.8106041164789584E-3</v>
      </c>
      <c r="I46" s="86">
        <f>'Données brutes'!$I43</f>
        <v>9.4138939464734589E-6</v>
      </c>
      <c r="K46" s="52"/>
      <c r="L46" s="47"/>
    </row>
    <row r="47" spans="2:12" x14ac:dyDescent="0.25">
      <c r="B47" s="13">
        <f t="shared" si="0"/>
        <v>34</v>
      </c>
      <c r="C47" s="84">
        <f>$C$7*100000*VLOOKUP($B47,Population!$CK$8:$CT$15,10,TRUE)*($C$6/$I$7)*VLOOKUP($C$5,Population!$K$6:$Q$22,7,FALSE)*VLOOKUP($C$5,Population!$K$6:$R$22,8,FALSE)</f>
        <v>1.0631544891896983E-3</v>
      </c>
      <c r="D47" s="83">
        <f>$C$8*100000*VLOOKUP($B47,Population!$CK$8:$CT$15,9,TRUE)*($C$6/$I$7)*VLOOKUP($C$5,Population!$K$6:$Q$22,7,FALSE)*VLOOKUP($C$5,Population!$K$6:$R$22,8,FALSE)</f>
        <v>1.0550432324953421E-3</v>
      </c>
      <c r="E47" s="85" t="e">
        <f>IF(HLOOKUP($C$5,Population!$U$5:$BS$106,$B47+2,FALSE)=0,0,($C47*(HLOOKUP($C$11,Population!$U$5:$BS$106,$B47+2,FALSE)/HLOOKUP($C$5,Population!$U$5:$BS$106,$B47+2,FALSE))+$D47*(HLOOKUP($D$11,Population!$U$5:$BS$106,$B47+2,FALSE)/HLOOKUP($C$5,Population!$U$5:$BS$106,$B47+2,FALSE))))</f>
        <v>#N/A</v>
      </c>
      <c r="F47" s="47"/>
      <c r="G47" s="34">
        <v>34</v>
      </c>
      <c r="H47" s="65">
        <f>(($I47*HLOOKUP($C$5,Population!$U$5:$BS$106,$G47+2,FALSE)*($C$6/$I$7)*('Données en temps réel'!$D$18/Population!$CL$16)))*VLOOKUP($C$5,Population!$K$6:$Q$22,7,FALSE)*VLOOKUP($C$5,Population!$K$6:$R$22,8,FALSE)</f>
        <v>2.9402325193810183E-3</v>
      </c>
      <c r="I47" s="86">
        <f>'Données brutes'!$I44</f>
        <v>9.4138939464734589E-6</v>
      </c>
      <c r="K47" s="52"/>
      <c r="L47" s="47"/>
    </row>
    <row r="48" spans="2:12" x14ac:dyDescent="0.25">
      <c r="B48" s="13">
        <f t="shared" si="0"/>
        <v>35</v>
      </c>
      <c r="C48" s="84">
        <f>$C$7*100000*VLOOKUP($B48,Population!$CK$8:$CT$15,10,TRUE)*($C$6/$I$7)*VLOOKUP($C$5,Population!$K$6:$Q$22,7,FALSE)*VLOOKUP($C$5,Population!$K$6:$R$22,8,FALSE)</f>
        <v>1.0631544891896983E-3</v>
      </c>
      <c r="D48" s="83">
        <f>$C$8*100000*VLOOKUP($B48,Population!$CK$8:$CT$15,9,TRUE)*($C$6/$I$7)*VLOOKUP($C$5,Population!$K$6:$Q$22,7,FALSE)*VLOOKUP($C$5,Population!$K$6:$R$22,8,FALSE)</f>
        <v>1.0550432324953421E-3</v>
      </c>
      <c r="E48" s="85" t="e">
        <f>IF(HLOOKUP($C$5,Population!$U$5:$BS$106,$B48+2,FALSE)=0,0,($C48*(HLOOKUP($C$11,Population!$U$5:$BS$106,$B48+2,FALSE)/HLOOKUP($C$5,Population!$U$5:$BS$106,$B48+2,FALSE))+$D48*(HLOOKUP($D$11,Population!$U$5:$BS$106,$B48+2,FALSE)/HLOOKUP($C$5,Population!$U$5:$BS$106,$B48+2,FALSE))))</f>
        <v>#N/A</v>
      </c>
      <c r="F48" s="47"/>
      <c r="G48" s="34">
        <v>35</v>
      </c>
      <c r="H48" s="65">
        <f>(($I48*HLOOKUP($C$5,Population!$U$5:$BS$106,$G48+2,FALSE)*($C$6/$I$7)*('Données en temps réel'!$D$18/Population!$CL$16)))*VLOOKUP($C$5,Population!$K$6:$Q$22,7,FALSE)*VLOOKUP($C$5,Population!$K$6:$R$22,8,FALSE)</f>
        <v>3.0325724172641792E-3</v>
      </c>
      <c r="I48" s="86">
        <f>'Données brutes'!$I45</f>
        <v>9.4138939464734589E-6</v>
      </c>
      <c r="K48" s="52"/>
      <c r="L48" s="47"/>
    </row>
    <row r="49" spans="2:12" x14ac:dyDescent="0.25">
      <c r="B49" s="13">
        <f t="shared" si="0"/>
        <v>36</v>
      </c>
      <c r="C49" s="84">
        <f>$C$7*100000*VLOOKUP($B49,Population!$CK$8:$CT$15,10,TRUE)*($C$6/$I$7)*VLOOKUP($C$5,Population!$K$6:$Q$22,7,FALSE)*VLOOKUP($C$5,Population!$K$6:$R$22,8,FALSE)</f>
        <v>1.0631544891896983E-3</v>
      </c>
      <c r="D49" s="83">
        <f>$C$8*100000*VLOOKUP($B49,Population!$CK$8:$CT$15,9,TRUE)*($C$6/$I$7)*VLOOKUP($C$5,Population!$K$6:$Q$22,7,FALSE)*VLOOKUP($C$5,Population!$K$6:$R$22,8,FALSE)</f>
        <v>1.0550432324953421E-3</v>
      </c>
      <c r="E49" s="85" t="e">
        <f>IF(HLOOKUP($C$5,Population!$U$5:$BS$106,$B49+2,FALSE)=0,0,($C49*(HLOOKUP($C$11,Population!$U$5:$BS$106,$B49+2,FALSE)/HLOOKUP($C$5,Population!$U$5:$BS$106,$B49+2,FALSE))+$D49*(HLOOKUP($D$11,Population!$U$5:$BS$106,$B49+2,FALSE)/HLOOKUP($C$5,Population!$U$5:$BS$106,$B49+2,FALSE))))</f>
        <v>#N/A</v>
      </c>
      <c r="F49" s="47"/>
      <c r="G49" s="34">
        <v>36</v>
      </c>
      <c r="H49" s="65">
        <f>(($I49*HLOOKUP($C$5,Population!$U$5:$BS$106,$G49+2,FALSE)*($C$6/$I$7)*('Données en temps réel'!$D$18/Population!$CL$16)))*VLOOKUP($C$5,Population!$K$6:$Q$22,7,FALSE)*VLOOKUP($C$5,Population!$K$6:$R$22,8,FALSE)</f>
        <v>3.0533183855110573E-3</v>
      </c>
      <c r="I49" s="86">
        <f>'Données brutes'!$I46</f>
        <v>9.4138939464734589E-6</v>
      </c>
      <c r="K49" s="52"/>
      <c r="L49" s="47"/>
    </row>
    <row r="50" spans="2:12" x14ac:dyDescent="0.25">
      <c r="B50" s="13">
        <f t="shared" si="0"/>
        <v>37</v>
      </c>
      <c r="C50" s="84">
        <f>$C$7*100000*VLOOKUP($B50,Population!$CK$8:$CT$15,10,TRUE)*($C$6/$I$7)*VLOOKUP($C$5,Population!$K$6:$Q$22,7,FALSE)*VLOOKUP($C$5,Population!$K$6:$R$22,8,FALSE)</f>
        <v>1.0631544891896983E-3</v>
      </c>
      <c r="D50" s="83">
        <f>$C$8*100000*VLOOKUP($B50,Population!$CK$8:$CT$15,9,TRUE)*($C$6/$I$7)*VLOOKUP($C$5,Population!$K$6:$Q$22,7,FALSE)*VLOOKUP($C$5,Population!$K$6:$R$22,8,FALSE)</f>
        <v>1.0550432324953421E-3</v>
      </c>
      <c r="E50" s="85" t="e">
        <f>IF(HLOOKUP($C$5,Population!$U$5:$BS$106,$B50+2,FALSE)=0,0,($C50*(HLOOKUP($C$11,Population!$U$5:$BS$106,$B50+2,FALSE)/HLOOKUP($C$5,Population!$U$5:$BS$106,$B50+2,FALSE))+$D50*(HLOOKUP($D$11,Population!$U$5:$BS$106,$B50+2,FALSE)/HLOOKUP($C$5,Population!$U$5:$BS$106,$B50+2,FALSE))))</f>
        <v>#N/A</v>
      </c>
      <c r="F50" s="47"/>
      <c r="G50" s="34">
        <v>37</v>
      </c>
      <c r="H50" s="65">
        <f>(($I50*HLOOKUP($C$5,Population!$U$5:$BS$106,$G50+2,FALSE)*($C$6/$I$7)*('Données en temps réel'!$D$18/Population!$CL$16)))*VLOOKUP($C$5,Population!$K$6:$Q$22,7,FALSE)*VLOOKUP($C$5,Population!$K$6:$R$22,8,FALSE)</f>
        <v>2.9754871059443403E-3</v>
      </c>
      <c r="I50" s="86">
        <f>'Données brutes'!$I47</f>
        <v>9.4138939464734589E-6</v>
      </c>
      <c r="K50" s="52"/>
      <c r="L50" s="47"/>
    </row>
    <row r="51" spans="2:12" x14ac:dyDescent="0.25">
      <c r="B51" s="13">
        <f t="shared" si="0"/>
        <v>38</v>
      </c>
      <c r="C51" s="84">
        <f>$C$7*100000*VLOOKUP($B51,Population!$CK$8:$CT$15,10,TRUE)*($C$6/$I$7)*VLOOKUP($C$5,Population!$K$6:$Q$22,7,FALSE)*VLOOKUP($C$5,Population!$K$6:$R$22,8,FALSE)</f>
        <v>1.0631544891896983E-3</v>
      </c>
      <c r="D51" s="83">
        <f>$C$8*100000*VLOOKUP($B51,Population!$CK$8:$CT$15,9,TRUE)*($C$6/$I$7)*VLOOKUP($C$5,Population!$K$6:$Q$22,7,FALSE)*VLOOKUP($C$5,Population!$K$6:$R$22,8,FALSE)</f>
        <v>1.0550432324953421E-3</v>
      </c>
      <c r="E51" s="85" t="e">
        <f>IF(HLOOKUP($C$5,Population!$U$5:$BS$106,$B51+2,FALSE)=0,0,($C51*(HLOOKUP($C$11,Population!$U$5:$BS$106,$B51+2,FALSE)/HLOOKUP($C$5,Population!$U$5:$BS$106,$B51+2,FALSE))+$D51*(HLOOKUP($D$11,Population!$U$5:$BS$106,$B51+2,FALSE)/HLOOKUP($C$5,Population!$U$5:$BS$106,$B51+2,FALSE))))</f>
        <v>#N/A</v>
      </c>
      <c r="F51" s="47"/>
      <c r="G51" s="34">
        <v>38</v>
      </c>
      <c r="H51" s="65">
        <f>(($I51*HLOOKUP($C$5,Population!$U$5:$BS$106,$G51+2,FALSE)*($C$6/$I$7)*('Données en temps réel'!$D$18/Population!$CL$16)))*VLOOKUP($C$5,Population!$K$6:$Q$22,7,FALSE)*VLOOKUP($C$5,Population!$K$6:$R$22,8,FALSE)</f>
        <v>2.9383341954891469E-3</v>
      </c>
      <c r="I51" s="86">
        <f>'Données brutes'!$I48</f>
        <v>9.4138939464734589E-6</v>
      </c>
      <c r="K51" s="52"/>
      <c r="L51" s="47"/>
    </row>
    <row r="52" spans="2:12" x14ac:dyDescent="0.25">
      <c r="B52" s="13">
        <f t="shared" si="0"/>
        <v>39</v>
      </c>
      <c r="C52" s="84">
        <f>$C$7*100000*VLOOKUP($B52,Population!$CK$8:$CT$15,10,TRUE)*($C$6/$I$7)*VLOOKUP($C$5,Population!$K$6:$Q$22,7,FALSE)*VLOOKUP($C$5,Population!$K$6:$R$22,8,FALSE)</f>
        <v>1.0631544891896983E-3</v>
      </c>
      <c r="D52" s="83">
        <f>$C$8*100000*VLOOKUP($B52,Population!$CK$8:$CT$15,9,TRUE)*($C$6/$I$7)*VLOOKUP($C$5,Population!$K$6:$Q$22,7,FALSE)*VLOOKUP($C$5,Population!$K$6:$R$22,8,FALSE)</f>
        <v>1.0550432324953421E-3</v>
      </c>
      <c r="E52" s="85" t="e">
        <f>IF(HLOOKUP($C$5,Population!$U$5:$BS$106,$B52+2,FALSE)=0,0,($C52*(HLOOKUP($C$11,Population!$U$5:$BS$106,$B52+2,FALSE)/HLOOKUP($C$5,Population!$U$5:$BS$106,$B52+2,FALSE))+$D52*(HLOOKUP($D$11,Population!$U$5:$BS$106,$B52+2,FALSE)/HLOOKUP($C$5,Population!$U$5:$BS$106,$B52+2,FALSE))))</f>
        <v>#N/A</v>
      </c>
      <c r="F52" s="47"/>
      <c r="G52" s="34">
        <v>39</v>
      </c>
      <c r="H52" s="65">
        <f>(($I52*HLOOKUP($C$5,Population!$U$5:$BS$106,$G52+2,FALSE)*($C$6/$I$7)*('Données en temps réel'!$D$18/Population!$CL$16)))*VLOOKUP($C$5,Population!$K$6:$Q$22,7,FALSE)*VLOOKUP($C$5,Population!$K$6:$R$22,8,FALSE)</f>
        <v>2.930334116230547E-3</v>
      </c>
      <c r="I52" s="86">
        <f>'Données brutes'!$I49</f>
        <v>9.4138939464734589E-6</v>
      </c>
      <c r="K52" s="52"/>
      <c r="L52" s="47"/>
    </row>
    <row r="53" spans="2:12" x14ac:dyDescent="0.25">
      <c r="B53" s="13">
        <f t="shared" si="0"/>
        <v>40</v>
      </c>
      <c r="C53" s="84">
        <f>$C$7*100000*VLOOKUP($B53,Population!$CK$8:$CT$15,10,TRUE)*($C$6/$I$7)*VLOOKUP($C$5,Population!$K$6:$Q$22,7,FALSE)*VLOOKUP($C$5,Population!$K$6:$R$22,8,FALSE)</f>
        <v>2.7868942247710319E-3</v>
      </c>
      <c r="D53" s="83">
        <f>$C$8*100000*VLOOKUP($B53,Population!$CK$8:$CT$15,9,TRUE)*($C$6/$I$7)*VLOOKUP($C$5,Population!$K$6:$Q$22,7,FALSE)*VLOOKUP($C$5,Population!$K$6:$R$22,8,FALSE)</f>
        <v>2.5295114932419914E-3</v>
      </c>
      <c r="E53" s="85" t="e">
        <f>IF(HLOOKUP($C$5,Population!$U$5:$BS$106,$B53+2,FALSE)=0,0,($C53*(HLOOKUP($C$11,Population!$U$5:$BS$106,$B53+2,FALSE)/HLOOKUP($C$5,Population!$U$5:$BS$106,$B53+2,FALSE))+$D53*(HLOOKUP($D$11,Population!$U$5:$BS$106,$B53+2,FALSE)/HLOOKUP($C$5,Population!$U$5:$BS$106,$B53+2,FALSE))))</f>
        <v>#N/A</v>
      </c>
      <c r="F53" s="47"/>
      <c r="G53" s="34">
        <v>40</v>
      </c>
      <c r="H53" s="65">
        <f>(($I53*HLOOKUP($C$5,Population!$U$5:$BS$106,$G53+2,FALSE)*($C$6/$I$7)*('Données en temps réel'!$D$18/Population!$CL$16)))*VLOOKUP($C$5,Population!$K$6:$Q$22,7,FALSE)*VLOOKUP($C$5,Population!$K$6:$R$22,8,FALSE)</f>
        <v>7.2018368449519284E-3</v>
      </c>
      <c r="I53" s="86">
        <f>'Données brutes'!$I50</f>
        <v>2.3648505055371058E-5</v>
      </c>
      <c r="K53" s="52"/>
      <c r="L53" s="47"/>
    </row>
    <row r="54" spans="2:12" x14ac:dyDescent="0.25">
      <c r="B54" s="13">
        <f t="shared" si="0"/>
        <v>41</v>
      </c>
      <c r="C54" s="84">
        <f>$C$7*100000*VLOOKUP($B54,Population!$CK$8:$CT$15,10,TRUE)*($C$6/$I$7)*VLOOKUP($C$5,Population!$K$6:$Q$22,7,FALSE)*VLOOKUP($C$5,Population!$K$6:$R$22,8,FALSE)</f>
        <v>2.7868942247710319E-3</v>
      </c>
      <c r="D54" s="83">
        <f>$C$8*100000*VLOOKUP($B54,Population!$CK$8:$CT$15,9,TRUE)*($C$6/$I$7)*VLOOKUP($C$5,Population!$K$6:$Q$22,7,FALSE)*VLOOKUP($C$5,Population!$K$6:$R$22,8,FALSE)</f>
        <v>2.5295114932419914E-3</v>
      </c>
      <c r="E54" s="85" t="e">
        <f>IF(HLOOKUP($C$5,Population!$U$5:$BS$106,$B54+2,FALSE)=0,0,($C54*(HLOOKUP($C$11,Population!$U$5:$BS$106,$B54+2,FALSE)/HLOOKUP($C$5,Population!$U$5:$BS$106,$B54+2,FALSE))+$D54*(HLOOKUP($D$11,Population!$U$5:$BS$106,$B54+2,FALSE)/HLOOKUP($C$5,Population!$U$5:$BS$106,$B54+2,FALSE))))</f>
        <v>#N/A</v>
      </c>
      <c r="F54" s="47"/>
      <c r="G54" s="34">
        <v>41</v>
      </c>
      <c r="H54" s="65">
        <f>(($I54*HLOOKUP($C$5,Population!$U$5:$BS$106,$G54+2,FALSE)*($C$6/$I$7)*('Données en temps réel'!$D$18/Population!$CL$16)))*VLOOKUP($C$5,Population!$K$6:$Q$22,7,FALSE)*VLOOKUP($C$5,Population!$K$6:$R$22,8,FALSE)</f>
        <v>7.1548305788305937E-3</v>
      </c>
      <c r="I54" s="86">
        <f>'Données brutes'!$I51</f>
        <v>2.3648505055371058E-5</v>
      </c>
      <c r="K54" s="52"/>
      <c r="L54" s="47"/>
    </row>
    <row r="55" spans="2:12" x14ac:dyDescent="0.25">
      <c r="B55" s="13">
        <f t="shared" si="0"/>
        <v>42</v>
      </c>
      <c r="C55" s="84">
        <f>$C$7*100000*VLOOKUP($B55,Population!$CK$8:$CT$15,10,TRUE)*($C$6/$I$7)*VLOOKUP($C$5,Population!$K$6:$Q$22,7,FALSE)*VLOOKUP($C$5,Population!$K$6:$R$22,8,FALSE)</f>
        <v>2.7868942247710319E-3</v>
      </c>
      <c r="D55" s="83">
        <f>$C$8*100000*VLOOKUP($B55,Population!$CK$8:$CT$15,9,TRUE)*($C$6/$I$7)*VLOOKUP($C$5,Population!$K$6:$Q$22,7,FALSE)*VLOOKUP($C$5,Population!$K$6:$R$22,8,FALSE)</f>
        <v>2.5295114932419914E-3</v>
      </c>
      <c r="E55" s="85" t="e">
        <f>IF(HLOOKUP($C$5,Population!$U$5:$BS$106,$B55+2,FALSE)=0,0,($C55*(HLOOKUP($C$11,Population!$U$5:$BS$106,$B55+2,FALSE)/HLOOKUP($C$5,Population!$U$5:$BS$106,$B55+2,FALSE))+$D55*(HLOOKUP($D$11,Population!$U$5:$BS$106,$B55+2,FALSE)/HLOOKUP($C$5,Population!$U$5:$BS$106,$B55+2,FALSE))))</f>
        <v>#N/A</v>
      </c>
      <c r="F55" s="47"/>
      <c r="G55" s="34">
        <v>42</v>
      </c>
      <c r="H55" s="65">
        <f>(($I55*HLOOKUP($C$5,Population!$U$5:$BS$106,$G55+2,FALSE)*($C$6/$I$7)*('Données en temps réel'!$D$18/Population!$CL$16)))*VLOOKUP($C$5,Population!$K$6:$Q$22,7,FALSE)*VLOOKUP($C$5,Population!$K$6:$R$22,8,FALSE)</f>
        <v>6.7794617000935626E-3</v>
      </c>
      <c r="I55" s="86">
        <f>'Données brutes'!$I52</f>
        <v>2.3648505055371058E-5</v>
      </c>
      <c r="K55" s="52"/>
      <c r="L55" s="47"/>
    </row>
    <row r="56" spans="2:12" x14ac:dyDescent="0.25">
      <c r="B56" s="13">
        <f t="shared" si="0"/>
        <v>43</v>
      </c>
      <c r="C56" s="84">
        <f>$C$7*100000*VLOOKUP($B56,Population!$CK$8:$CT$15,10,TRUE)*($C$6/$I$7)*VLOOKUP($C$5,Population!$K$6:$Q$22,7,FALSE)*VLOOKUP($C$5,Population!$K$6:$R$22,8,FALSE)</f>
        <v>2.7868942247710319E-3</v>
      </c>
      <c r="D56" s="83">
        <f>$C$8*100000*VLOOKUP($B56,Population!$CK$8:$CT$15,9,TRUE)*($C$6/$I$7)*VLOOKUP($C$5,Population!$K$6:$Q$22,7,FALSE)*VLOOKUP($C$5,Population!$K$6:$R$22,8,FALSE)</f>
        <v>2.5295114932419914E-3</v>
      </c>
      <c r="E56" s="85" t="e">
        <f>IF(HLOOKUP($C$5,Population!$U$5:$BS$106,$B56+2,FALSE)=0,0,($C56*(HLOOKUP($C$11,Population!$U$5:$BS$106,$B56+2,FALSE)/HLOOKUP($C$5,Population!$U$5:$BS$106,$B56+2,FALSE))+$D56*(HLOOKUP($D$11,Population!$U$5:$BS$106,$B56+2,FALSE)/HLOOKUP($C$5,Population!$U$5:$BS$106,$B56+2,FALSE))))</f>
        <v>#N/A</v>
      </c>
      <c r="F56" s="47"/>
      <c r="G56" s="34">
        <v>43</v>
      </c>
      <c r="H56" s="65">
        <f>(($I56*HLOOKUP($C$5,Population!$U$5:$BS$106,$G56+2,FALSE)*($C$6/$I$7)*('Données en temps réel'!$D$18/Population!$CL$16)))*VLOOKUP($C$5,Population!$K$6:$Q$22,7,FALSE)*VLOOKUP($C$5,Population!$K$6:$R$22,8,FALSE)</f>
        <v>6.6541116571033395E-3</v>
      </c>
      <c r="I56" s="86">
        <f>'Données brutes'!$I53</f>
        <v>2.3648505055371058E-5</v>
      </c>
      <c r="K56" s="52"/>
      <c r="L56" s="47"/>
    </row>
    <row r="57" spans="2:12" x14ac:dyDescent="0.25">
      <c r="B57" s="13">
        <f t="shared" si="0"/>
        <v>44</v>
      </c>
      <c r="C57" s="84">
        <f>$C$7*100000*VLOOKUP($B57,Population!$CK$8:$CT$15,10,TRUE)*($C$6/$I$7)*VLOOKUP($C$5,Population!$K$6:$Q$22,7,FALSE)*VLOOKUP($C$5,Population!$K$6:$R$22,8,FALSE)</f>
        <v>2.7868942247710319E-3</v>
      </c>
      <c r="D57" s="83">
        <f>$C$8*100000*VLOOKUP($B57,Population!$CK$8:$CT$15,9,TRUE)*($C$6/$I$7)*VLOOKUP($C$5,Population!$K$6:$Q$22,7,FALSE)*VLOOKUP($C$5,Population!$K$6:$R$22,8,FALSE)</f>
        <v>2.5295114932419914E-3</v>
      </c>
      <c r="E57" s="85" t="e">
        <f>IF(HLOOKUP($C$5,Population!$U$5:$BS$106,$B57+2,FALSE)=0,0,($C57*(HLOOKUP($C$11,Population!$U$5:$BS$106,$B57+2,FALSE)/HLOOKUP($C$5,Population!$U$5:$BS$106,$B57+2,FALSE))+$D57*(HLOOKUP($D$11,Population!$U$5:$BS$106,$B57+2,FALSE)/HLOOKUP($C$5,Population!$U$5:$BS$106,$B57+2,FALSE))))</f>
        <v>#N/A</v>
      </c>
      <c r="F57" s="47"/>
      <c r="G57" s="34">
        <v>44</v>
      </c>
      <c r="H57" s="65">
        <f>(($I57*HLOOKUP($C$5,Population!$U$5:$BS$106,$G57+2,FALSE)*($C$6/$I$7)*('Données en temps réel'!$D$18/Population!$CL$16)))*VLOOKUP($C$5,Population!$K$6:$Q$22,7,FALSE)*VLOOKUP($C$5,Population!$K$6:$R$22,8,FALSE)</f>
        <v>6.7161054283648089E-3</v>
      </c>
      <c r="I57" s="86">
        <f>'Données brutes'!$I54</f>
        <v>2.3648505055371058E-5</v>
      </c>
      <c r="K57" s="52"/>
      <c r="L57" s="47"/>
    </row>
    <row r="58" spans="2:12" x14ac:dyDescent="0.25">
      <c r="B58" s="13">
        <f t="shared" si="0"/>
        <v>45</v>
      </c>
      <c r="C58" s="84">
        <f>$C$7*100000*VLOOKUP($B58,Population!$CK$8:$CT$15,10,TRUE)*($C$6/$I$7)*VLOOKUP($C$5,Population!$K$6:$Q$22,7,FALSE)*VLOOKUP($C$5,Population!$K$6:$R$22,8,FALSE)</f>
        <v>2.7868942247710319E-3</v>
      </c>
      <c r="D58" s="83">
        <f>$C$8*100000*VLOOKUP($B58,Population!$CK$8:$CT$15,9,TRUE)*($C$6/$I$7)*VLOOKUP($C$5,Population!$K$6:$Q$22,7,FALSE)*VLOOKUP($C$5,Population!$K$6:$R$22,8,FALSE)</f>
        <v>2.5295114932419914E-3</v>
      </c>
      <c r="E58" s="85" t="e">
        <f>IF(HLOOKUP($C$5,Population!$U$5:$BS$106,$B58+2,FALSE)=0,0,($C58*(HLOOKUP($C$11,Population!$U$5:$BS$106,$B58+2,FALSE)/HLOOKUP($C$5,Population!$U$5:$BS$106,$B58+2,FALSE))+$D58*(HLOOKUP($D$11,Population!$U$5:$BS$106,$B58+2,FALSE)/HLOOKUP($C$5,Population!$U$5:$BS$106,$B58+2,FALSE))))</f>
        <v>#N/A</v>
      </c>
      <c r="F58" s="47"/>
      <c r="G58" s="34">
        <v>45</v>
      </c>
      <c r="H58" s="65">
        <f>(($I58*HLOOKUP($C$5,Population!$U$5:$BS$106,$G58+2,FALSE)*($C$6/$I$7)*('Données en temps réel'!$D$18/Population!$CL$16)))*VLOOKUP($C$5,Population!$K$6:$Q$22,7,FALSE)*VLOOKUP($C$5,Population!$K$6:$R$22,8,FALSE)</f>
        <v>6.9821336446022142E-3</v>
      </c>
      <c r="I58" s="86">
        <f>'Données brutes'!$I55</f>
        <v>2.3648505055371058E-5</v>
      </c>
      <c r="K58" s="52"/>
      <c r="L58" s="47"/>
    </row>
    <row r="59" spans="2:12" x14ac:dyDescent="0.25">
      <c r="B59" s="13">
        <f t="shared" si="0"/>
        <v>46</v>
      </c>
      <c r="C59" s="84">
        <f>$C$7*100000*VLOOKUP($B59,Population!$CK$8:$CT$15,10,TRUE)*($C$6/$I$7)*VLOOKUP($C$5,Population!$K$6:$Q$22,7,FALSE)*VLOOKUP($C$5,Population!$K$6:$R$22,8,FALSE)</f>
        <v>2.7868942247710319E-3</v>
      </c>
      <c r="D59" s="83">
        <f>$C$8*100000*VLOOKUP($B59,Population!$CK$8:$CT$15,9,TRUE)*($C$6/$I$7)*VLOOKUP($C$5,Population!$K$6:$Q$22,7,FALSE)*VLOOKUP($C$5,Population!$K$6:$R$22,8,FALSE)</f>
        <v>2.5295114932419914E-3</v>
      </c>
      <c r="E59" s="85" t="e">
        <f>IF(HLOOKUP($C$5,Population!$U$5:$BS$106,$B59+2,FALSE)=0,0,($C59*(HLOOKUP($C$11,Population!$U$5:$BS$106,$B59+2,FALSE)/HLOOKUP($C$5,Population!$U$5:$BS$106,$B59+2,FALSE))+$D59*(HLOOKUP($D$11,Population!$U$5:$BS$106,$B59+2,FALSE)/HLOOKUP($C$5,Population!$U$5:$BS$106,$B59+2,FALSE))))</f>
        <v>#N/A</v>
      </c>
      <c r="F59" s="47"/>
      <c r="G59" s="34">
        <v>46</v>
      </c>
      <c r="H59" s="65">
        <f>(($I59*HLOOKUP($C$5,Population!$U$5:$BS$106,$G59+2,FALSE)*($C$6/$I$7)*('Données en temps réel'!$D$18/Population!$CL$16)))*VLOOKUP($C$5,Population!$K$6:$Q$22,7,FALSE)*VLOOKUP($C$5,Population!$K$6:$R$22,8,FALSE)</f>
        <v>7.0379961637609019E-3</v>
      </c>
      <c r="I59" s="86">
        <f>'Données brutes'!$I56</f>
        <v>2.3648505055371058E-5</v>
      </c>
      <c r="K59" s="52"/>
      <c r="L59" s="47"/>
    </row>
    <row r="60" spans="2:12" x14ac:dyDescent="0.25">
      <c r="B60" s="13">
        <f t="shared" si="0"/>
        <v>47</v>
      </c>
      <c r="C60" s="84">
        <f>$C$7*100000*VLOOKUP($B60,Population!$CK$8:$CT$15,10,TRUE)*($C$6/$I$7)*VLOOKUP($C$5,Population!$K$6:$Q$22,7,FALSE)*VLOOKUP($C$5,Population!$K$6:$R$22,8,FALSE)</f>
        <v>2.7868942247710319E-3</v>
      </c>
      <c r="D60" s="83">
        <f>$C$8*100000*VLOOKUP($B60,Population!$CK$8:$CT$15,9,TRUE)*($C$6/$I$7)*VLOOKUP($C$5,Population!$K$6:$Q$22,7,FALSE)*VLOOKUP($C$5,Population!$K$6:$R$22,8,FALSE)</f>
        <v>2.5295114932419914E-3</v>
      </c>
      <c r="E60" s="85" t="e">
        <f>IF(HLOOKUP($C$5,Population!$U$5:$BS$106,$B60+2,FALSE)=0,0,($C60*(HLOOKUP($C$11,Population!$U$5:$BS$106,$B60+2,FALSE)/HLOOKUP($C$5,Population!$U$5:$BS$106,$B60+2,FALSE))+$D60*(HLOOKUP($D$11,Population!$U$5:$BS$106,$B60+2,FALSE)/HLOOKUP($C$5,Population!$U$5:$BS$106,$B60+2,FALSE))))</f>
        <v>#N/A</v>
      </c>
      <c r="F60" s="47"/>
      <c r="G60" s="34">
        <v>47</v>
      </c>
      <c r="H60" s="65">
        <f>(($I60*HLOOKUP($C$5,Population!$U$5:$BS$106,$G60+2,FALSE)*($C$6/$I$7)*('Données en temps réel'!$D$18/Population!$CL$16)))*VLOOKUP($C$5,Population!$K$6:$Q$22,7,FALSE)*VLOOKUP($C$5,Population!$K$6:$R$22,8,FALSE)</f>
        <v>6.9504555087378369E-3</v>
      </c>
      <c r="I60" s="86">
        <f>'Données brutes'!$I57</f>
        <v>2.3648505055371058E-5</v>
      </c>
      <c r="K60" s="52"/>
      <c r="L60" s="47"/>
    </row>
    <row r="61" spans="2:12" x14ac:dyDescent="0.25">
      <c r="B61" s="13">
        <f t="shared" si="0"/>
        <v>48</v>
      </c>
      <c r="C61" s="84">
        <f>$C$7*100000*VLOOKUP($B61,Population!$CK$8:$CT$15,10,TRUE)*($C$6/$I$7)*VLOOKUP($C$5,Population!$K$6:$Q$22,7,FALSE)*VLOOKUP($C$5,Population!$K$6:$R$22,8,FALSE)</f>
        <v>2.7868942247710319E-3</v>
      </c>
      <c r="D61" s="83">
        <f>$C$8*100000*VLOOKUP($B61,Population!$CK$8:$CT$15,9,TRUE)*($C$6/$I$7)*VLOOKUP($C$5,Population!$K$6:$Q$22,7,FALSE)*VLOOKUP($C$5,Population!$K$6:$R$22,8,FALSE)</f>
        <v>2.5295114932419914E-3</v>
      </c>
      <c r="E61" s="85" t="e">
        <f>IF(HLOOKUP($C$5,Population!$U$5:$BS$106,$B61+2,FALSE)=0,0,($C61*(HLOOKUP($C$11,Population!$U$5:$BS$106,$B61+2,FALSE)/HLOOKUP($C$5,Population!$U$5:$BS$106,$B61+2,FALSE))+$D61*(HLOOKUP($D$11,Population!$U$5:$BS$106,$B61+2,FALSE)/HLOOKUP($C$5,Population!$U$5:$BS$106,$B61+2,FALSE))))</f>
        <v>#N/A</v>
      </c>
      <c r="F61" s="47"/>
      <c r="G61" s="34">
        <v>48</v>
      </c>
      <c r="H61" s="65">
        <f>(($I61*HLOOKUP($C$5,Population!$U$5:$BS$106,$G61+2,FALSE)*($C$6/$I$7)*('Données en temps réel'!$D$18/Population!$CL$16)))*VLOOKUP($C$5,Population!$K$6:$Q$22,7,FALSE)*VLOOKUP($C$5,Population!$K$6:$R$22,8,FALSE)</f>
        <v>7.0557086698356071E-3</v>
      </c>
      <c r="I61" s="86">
        <f>'Données brutes'!$I58</f>
        <v>2.3648505055371058E-5</v>
      </c>
      <c r="K61" s="52"/>
      <c r="L61" s="47"/>
    </row>
    <row r="62" spans="2:12" x14ac:dyDescent="0.25">
      <c r="B62" s="13">
        <f t="shared" si="0"/>
        <v>49</v>
      </c>
      <c r="C62" s="84">
        <f>$C$7*100000*VLOOKUP($B62,Population!$CK$8:$CT$15,10,TRUE)*($C$6/$I$7)*VLOOKUP($C$5,Population!$K$6:$Q$22,7,FALSE)*VLOOKUP($C$5,Population!$K$6:$R$22,8,FALSE)</f>
        <v>2.7868942247710319E-3</v>
      </c>
      <c r="D62" s="83">
        <f>$C$8*100000*VLOOKUP($B62,Population!$CK$8:$CT$15,9,TRUE)*($C$6/$I$7)*VLOOKUP($C$5,Population!$K$6:$Q$22,7,FALSE)*VLOOKUP($C$5,Population!$K$6:$R$22,8,FALSE)</f>
        <v>2.5295114932419914E-3</v>
      </c>
      <c r="E62" s="85" t="e">
        <f>IF(HLOOKUP($C$5,Population!$U$5:$BS$106,$B62+2,FALSE)=0,0,($C62*(HLOOKUP($C$11,Population!$U$5:$BS$106,$B62+2,FALSE)/HLOOKUP($C$5,Population!$U$5:$BS$106,$B62+2,FALSE))+$D62*(HLOOKUP($D$11,Population!$U$5:$BS$106,$B62+2,FALSE)/HLOOKUP($C$5,Population!$U$5:$BS$106,$B62+2,FALSE))))</f>
        <v>#N/A</v>
      </c>
      <c r="F62" s="47"/>
      <c r="G62" s="34">
        <v>49</v>
      </c>
      <c r="H62" s="65">
        <f>(($I62*HLOOKUP($C$5,Population!$U$5:$BS$106,$G62+2,FALSE)*($C$6/$I$7)*('Données en temps réel'!$D$18/Population!$CL$16)))*VLOOKUP($C$5,Population!$K$6:$Q$22,7,FALSE)*VLOOKUP($C$5,Population!$K$6:$R$22,8,FALSE)</f>
        <v>7.3592056489233488E-3</v>
      </c>
      <c r="I62" s="86">
        <f>'Données brutes'!$I59</f>
        <v>2.3648505055371058E-5</v>
      </c>
      <c r="K62" s="52"/>
      <c r="L62" s="47"/>
    </row>
    <row r="63" spans="2:12" x14ac:dyDescent="0.25">
      <c r="B63" s="13">
        <f t="shared" si="0"/>
        <v>50</v>
      </c>
      <c r="C63" s="84">
        <f>$C$7*100000*VLOOKUP($B63,Population!$CK$8:$CT$15,10,TRUE)*($C$6/$I$7)*VLOOKUP($C$5,Population!$K$6:$Q$22,7,FALSE)*VLOOKUP($C$5,Population!$K$6:$R$22,8,FALSE)</f>
        <v>7.9031317291798665E-3</v>
      </c>
      <c r="D63" s="83">
        <f>$C$8*100000*VLOOKUP($B63,Population!$CK$8:$CT$15,9,TRUE)*($C$6/$I$7)*VLOOKUP($C$5,Population!$K$6:$Q$22,7,FALSE)*VLOOKUP($C$5,Population!$K$6:$R$22,8,FALSE)</f>
        <v>7.4883364585407201E-3</v>
      </c>
      <c r="E63" s="85" t="e">
        <f>IF(HLOOKUP($C$5,Population!$U$5:$BS$106,$B63+2,FALSE)=0,0,($C63*(HLOOKUP($C$11,Population!$U$5:$BS$106,$B63+2,FALSE)/HLOOKUP($C$5,Population!$U$5:$BS$106,$B63+2,FALSE))+$D63*(HLOOKUP($D$11,Population!$U$5:$BS$106,$B63+2,FALSE)/HLOOKUP($C$5,Population!$U$5:$BS$106,$B63+2,FALSE))))</f>
        <v>#N/A</v>
      </c>
      <c r="F63" s="47"/>
      <c r="G63" s="34">
        <v>50</v>
      </c>
      <c r="H63" s="65">
        <f>(($I63*HLOOKUP($C$5,Population!$U$5:$BS$106,$G63+2,FALSE)*($C$6/$I$7)*('Données en temps réel'!$D$18/Population!$CL$16)))*VLOOKUP($C$5,Population!$K$6:$Q$22,7,FALSE)*VLOOKUP($C$5,Population!$K$6:$R$22,8,FALSE)</f>
        <v>2.2697624731957047E-2</v>
      </c>
      <c r="I63" s="86">
        <f>'Données brutes'!$I60</f>
        <v>6.8430736463336503E-5</v>
      </c>
      <c r="K63" s="52"/>
      <c r="L63" s="47"/>
    </row>
    <row r="64" spans="2:12" x14ac:dyDescent="0.25">
      <c r="B64" s="13">
        <f t="shared" si="0"/>
        <v>51</v>
      </c>
      <c r="C64" s="84">
        <f>$C$7*100000*VLOOKUP($B64,Population!$CK$8:$CT$15,10,TRUE)*($C$6/$I$7)*VLOOKUP($C$5,Population!$K$6:$Q$22,7,FALSE)*VLOOKUP($C$5,Population!$K$6:$R$22,8,FALSE)</f>
        <v>7.9031317291798665E-3</v>
      </c>
      <c r="D64" s="83">
        <f>$C$8*100000*VLOOKUP($B64,Population!$CK$8:$CT$15,9,TRUE)*($C$6/$I$7)*VLOOKUP($C$5,Population!$K$6:$Q$22,7,FALSE)*VLOOKUP($C$5,Population!$K$6:$R$22,8,FALSE)</f>
        <v>7.4883364585407201E-3</v>
      </c>
      <c r="E64" s="85" t="e">
        <f>IF(HLOOKUP($C$5,Population!$U$5:$BS$106,$B64+2,FALSE)=0,0,($C64*(HLOOKUP($C$11,Population!$U$5:$BS$106,$B64+2,FALSE)/HLOOKUP($C$5,Population!$U$5:$BS$106,$B64+2,FALSE))+$D64*(HLOOKUP($D$11,Population!$U$5:$BS$106,$B64+2,FALSE)/HLOOKUP($C$5,Population!$U$5:$BS$106,$B64+2,FALSE))))</f>
        <v>#N/A</v>
      </c>
      <c r="F64" s="47"/>
      <c r="G64" s="34">
        <v>51</v>
      </c>
      <c r="H64" s="65">
        <f>(($I64*HLOOKUP($C$5,Population!$U$5:$BS$106,$G64+2,FALSE)*($C$6/$I$7)*('Données en temps réel'!$D$18/Population!$CL$16)))*VLOOKUP($C$5,Population!$K$6:$Q$22,7,FALSE)*VLOOKUP($C$5,Population!$K$6:$R$22,8,FALSE)</f>
        <v>2.4543753406742332E-2</v>
      </c>
      <c r="I64" s="86">
        <f>'Données brutes'!$I61</f>
        <v>6.8430736463336503E-5</v>
      </c>
      <c r="K64" s="52"/>
      <c r="L64" s="47"/>
    </row>
    <row r="65" spans="2:13" x14ac:dyDescent="0.25">
      <c r="B65" s="13">
        <f t="shared" si="0"/>
        <v>52</v>
      </c>
      <c r="C65" s="84">
        <f>$C$7*100000*VLOOKUP($B65,Population!$CK$8:$CT$15,10,TRUE)*($C$6/$I$7)*VLOOKUP($C$5,Population!$K$6:$Q$22,7,FALSE)*VLOOKUP($C$5,Population!$K$6:$R$22,8,FALSE)</f>
        <v>7.9031317291798665E-3</v>
      </c>
      <c r="D65" s="83">
        <f>$C$8*100000*VLOOKUP($B65,Population!$CK$8:$CT$15,9,TRUE)*($C$6/$I$7)*VLOOKUP($C$5,Population!$K$6:$Q$22,7,FALSE)*VLOOKUP($C$5,Population!$K$6:$R$22,8,FALSE)</f>
        <v>7.4883364585407201E-3</v>
      </c>
      <c r="E65" s="85" t="e">
        <f>IF(HLOOKUP($C$5,Population!$U$5:$BS$106,$B65+2,FALSE)=0,0,($C65*(HLOOKUP($C$11,Population!$U$5:$BS$106,$B65+2,FALSE)/HLOOKUP($C$5,Population!$U$5:$BS$106,$B65+2,FALSE))+$D65*(HLOOKUP($D$11,Population!$U$5:$BS$106,$B65+2,FALSE)/HLOOKUP($C$5,Population!$U$5:$BS$106,$B65+2,FALSE))))</f>
        <v>#N/A</v>
      </c>
      <c r="F65" s="47"/>
      <c r="G65" s="34">
        <v>52</v>
      </c>
      <c r="H65" s="65">
        <f>(($I65*HLOOKUP($C$5,Population!$U$5:$BS$106,$G65+2,FALSE)*($C$6/$I$7)*('Données en temps réel'!$D$18/Population!$CL$16)))*VLOOKUP($C$5,Population!$K$6:$Q$22,7,FALSE)*VLOOKUP($C$5,Population!$K$6:$R$22,8,FALSE)</f>
        <v>2.4849305937005777E-2</v>
      </c>
      <c r="I65" s="86">
        <f>'Données brutes'!$I62</f>
        <v>6.8430736463336503E-5</v>
      </c>
      <c r="K65" s="52"/>
      <c r="L65" s="47"/>
    </row>
    <row r="66" spans="2:13" x14ac:dyDescent="0.25">
      <c r="B66" s="13">
        <f t="shared" si="0"/>
        <v>53</v>
      </c>
      <c r="C66" s="84">
        <f>$C$7*100000*VLOOKUP($B66,Population!$CK$8:$CT$15,10,TRUE)*($C$6/$I$7)*VLOOKUP($C$5,Population!$K$6:$Q$22,7,FALSE)*VLOOKUP($C$5,Population!$K$6:$R$22,8,FALSE)</f>
        <v>7.9031317291798665E-3</v>
      </c>
      <c r="D66" s="83">
        <f>$C$8*100000*VLOOKUP($B66,Population!$CK$8:$CT$15,9,TRUE)*($C$6/$I$7)*VLOOKUP($C$5,Population!$K$6:$Q$22,7,FALSE)*VLOOKUP($C$5,Population!$K$6:$R$22,8,FALSE)</f>
        <v>7.4883364585407201E-3</v>
      </c>
      <c r="E66" s="85" t="e">
        <f>IF(HLOOKUP($C$5,Population!$U$5:$BS$106,$B66+2,FALSE)=0,0,($C66*(HLOOKUP($C$11,Population!$U$5:$BS$106,$B66+2,FALSE)/HLOOKUP($C$5,Population!$U$5:$BS$106,$B66+2,FALSE))+$D66*(HLOOKUP($D$11,Population!$U$5:$BS$106,$B66+2,FALSE)/HLOOKUP($C$5,Population!$U$5:$BS$106,$B66+2,FALSE))))</f>
        <v>#N/A</v>
      </c>
      <c r="F66" s="47"/>
      <c r="G66" s="34">
        <v>53</v>
      </c>
      <c r="H66" s="65">
        <f>(($I66*HLOOKUP($C$5,Population!$U$5:$BS$106,$G66+2,FALSE)*($C$6/$I$7)*('Données en temps réel'!$D$18/Population!$CL$16)))*VLOOKUP($C$5,Population!$K$6:$Q$22,7,FALSE)*VLOOKUP($C$5,Population!$K$6:$R$22,8,FALSE)</f>
        <v>2.5181471107001845E-2</v>
      </c>
      <c r="I66" s="86">
        <f>'Données brutes'!$I63</f>
        <v>6.8430736463336503E-5</v>
      </c>
      <c r="K66" s="52"/>
      <c r="L66" s="47"/>
    </row>
    <row r="67" spans="2:13" x14ac:dyDescent="0.25">
      <c r="B67" s="13">
        <f t="shared" si="0"/>
        <v>54</v>
      </c>
      <c r="C67" s="84">
        <f>$C$7*100000*VLOOKUP($B67,Population!$CK$8:$CT$15,10,TRUE)*($C$6/$I$7)*VLOOKUP($C$5,Population!$K$6:$Q$22,7,FALSE)*VLOOKUP($C$5,Population!$K$6:$R$22,8,FALSE)</f>
        <v>7.9031317291798665E-3</v>
      </c>
      <c r="D67" s="83">
        <f>$C$8*100000*VLOOKUP($B67,Population!$CK$8:$CT$15,9,TRUE)*($C$6/$I$7)*VLOOKUP($C$5,Population!$K$6:$Q$22,7,FALSE)*VLOOKUP($C$5,Population!$K$6:$R$22,8,FALSE)</f>
        <v>7.4883364585407201E-3</v>
      </c>
      <c r="E67" s="85" t="e">
        <f>IF(HLOOKUP($C$5,Population!$U$5:$BS$106,$B67+2,FALSE)=0,0,($C67*(HLOOKUP($C$11,Population!$U$5:$BS$106,$B67+2,FALSE)/HLOOKUP($C$5,Population!$U$5:$BS$106,$B67+2,FALSE))+$D67*(HLOOKUP($D$11,Population!$U$5:$BS$106,$B67+2,FALSE)/HLOOKUP($C$5,Population!$U$5:$BS$106,$B67+2,FALSE))))</f>
        <v>#N/A</v>
      </c>
      <c r="F67" s="47"/>
      <c r="G67" s="34">
        <v>54</v>
      </c>
      <c r="H67" s="65">
        <f>(($I67*HLOOKUP($C$5,Population!$U$5:$BS$106,$G67+2,FALSE)*($C$6/$I$7)*('Données en temps réel'!$D$18/Population!$CL$16)))*VLOOKUP($C$5,Population!$K$6:$Q$22,7,FALSE)*VLOOKUP($C$5,Population!$K$6:$R$22,8,FALSE)</f>
        <v>2.4839449403771474E-2</v>
      </c>
      <c r="I67" s="86">
        <f>'Données brutes'!$I64</f>
        <v>6.8430736463336503E-5</v>
      </c>
      <c r="K67" s="52"/>
      <c r="L67" s="47"/>
    </row>
    <row r="68" spans="2:13" x14ac:dyDescent="0.25">
      <c r="B68" s="13">
        <f t="shared" si="0"/>
        <v>55</v>
      </c>
      <c r="C68" s="84">
        <f>$C$7*100000*VLOOKUP($B68,Population!$CK$8:$CT$15,10,TRUE)*($C$6/$I$7)*VLOOKUP($C$5,Population!$K$6:$Q$22,7,FALSE)*VLOOKUP($C$5,Population!$K$6:$R$22,8,FALSE)</f>
        <v>7.9031317291798665E-3</v>
      </c>
      <c r="D68" s="83">
        <f>$C$8*100000*VLOOKUP($B68,Population!$CK$8:$CT$15,9,TRUE)*($C$6/$I$7)*VLOOKUP($C$5,Population!$K$6:$Q$22,7,FALSE)*VLOOKUP($C$5,Population!$K$6:$R$22,8,FALSE)</f>
        <v>7.4883364585407201E-3</v>
      </c>
      <c r="E68" s="85" t="e">
        <f>IF(HLOOKUP($C$5,Population!$U$5:$BS$106,$B68+2,FALSE)=0,0,($C68*(HLOOKUP($C$11,Population!$U$5:$BS$106,$B68+2,FALSE)/HLOOKUP($C$5,Population!$U$5:$BS$106,$B68+2,FALSE))+$D68*(HLOOKUP($D$11,Population!$U$5:$BS$106,$B68+2,FALSE)/HLOOKUP($C$5,Population!$U$5:$BS$106,$B68+2,FALSE))))</f>
        <v>#N/A</v>
      </c>
      <c r="F68" s="47"/>
      <c r="G68" s="34">
        <v>55</v>
      </c>
      <c r="H68" s="65">
        <f>(($I68*HLOOKUP($C$5,Population!$U$5:$BS$106,$G68+2,FALSE)*($C$6/$I$7)*('Données en temps réel'!$D$18/Population!$CL$16)))*VLOOKUP($C$5,Population!$K$6:$Q$22,7,FALSE)*VLOOKUP($C$5,Population!$K$6:$R$22,8,FALSE)</f>
        <v>2.5542220223377404E-2</v>
      </c>
      <c r="I68" s="86">
        <f>'Données brutes'!$I65</f>
        <v>6.8430736463336503E-5</v>
      </c>
      <c r="K68" s="52"/>
      <c r="L68" s="47"/>
    </row>
    <row r="69" spans="2:13" x14ac:dyDescent="0.25">
      <c r="B69" s="13">
        <f t="shared" si="0"/>
        <v>56</v>
      </c>
      <c r="C69" s="84">
        <f>$C$7*100000*VLOOKUP($B69,Population!$CK$8:$CT$15,10,TRUE)*($C$6/$I$7)*VLOOKUP($C$5,Population!$K$6:$Q$22,7,FALSE)*VLOOKUP($C$5,Population!$K$6:$R$22,8,FALSE)</f>
        <v>7.9031317291798665E-3</v>
      </c>
      <c r="D69" s="83">
        <f>$C$8*100000*VLOOKUP($B69,Population!$CK$8:$CT$15,9,TRUE)*($C$6/$I$7)*VLOOKUP($C$5,Population!$K$6:$Q$22,7,FALSE)*VLOOKUP($C$5,Population!$K$6:$R$22,8,FALSE)</f>
        <v>7.4883364585407201E-3</v>
      </c>
      <c r="E69" s="85" t="e">
        <f>IF(HLOOKUP($C$5,Population!$U$5:$BS$106,$B69+2,FALSE)=0,0,($C69*(HLOOKUP($C$11,Population!$U$5:$BS$106,$B69+2,FALSE)/HLOOKUP($C$5,Population!$U$5:$BS$106,$B69+2,FALSE))+$D69*(HLOOKUP($D$11,Population!$U$5:$BS$106,$B69+2,FALSE)/HLOOKUP($C$5,Population!$U$5:$BS$106,$B69+2,FALSE))))</f>
        <v>#N/A</v>
      </c>
      <c r="F69" s="47"/>
      <c r="G69" s="34">
        <v>56</v>
      </c>
      <c r="H69" s="65">
        <f>(($I69*HLOOKUP($C$5,Population!$U$5:$BS$106,$G69+2,FALSE)*($C$6/$I$7)*('Données en temps réel'!$D$18/Population!$CL$16)))*VLOOKUP($C$5,Population!$K$6:$Q$22,7,FALSE)*VLOOKUP($C$5,Population!$K$6:$R$22,8,FALSE)</f>
        <v>2.5241595959731106E-2</v>
      </c>
      <c r="I69" s="86">
        <f>'Données brutes'!$I66</f>
        <v>6.8430736463336503E-5</v>
      </c>
      <c r="K69" s="52"/>
      <c r="L69" s="47"/>
    </row>
    <row r="70" spans="2:13" x14ac:dyDescent="0.25">
      <c r="B70" s="13">
        <f t="shared" si="0"/>
        <v>57</v>
      </c>
      <c r="C70" s="84">
        <f>$C$7*100000*VLOOKUP($B70,Population!$CK$8:$CT$15,10,TRUE)*($C$6/$I$7)*VLOOKUP($C$5,Population!$K$6:$Q$22,7,FALSE)*VLOOKUP($C$5,Population!$K$6:$R$22,8,FALSE)</f>
        <v>7.9031317291798665E-3</v>
      </c>
      <c r="D70" s="83">
        <f>$C$8*100000*VLOOKUP($B70,Population!$CK$8:$CT$15,9,TRUE)*($C$6/$I$7)*VLOOKUP($C$5,Population!$K$6:$Q$22,7,FALSE)*VLOOKUP($C$5,Population!$K$6:$R$22,8,FALSE)</f>
        <v>7.4883364585407201E-3</v>
      </c>
      <c r="E70" s="85" t="e">
        <f>IF(HLOOKUP($C$5,Population!$U$5:$BS$106,$B70+2,FALSE)=0,0,($C70*(HLOOKUP($C$11,Population!$U$5:$BS$106,$B70+2,FALSE)/HLOOKUP($C$5,Population!$U$5:$BS$106,$B70+2,FALSE))+$D70*(HLOOKUP($D$11,Population!$U$5:$BS$106,$B70+2,FALSE)/HLOOKUP($C$5,Population!$U$5:$BS$106,$B70+2,FALSE))))</f>
        <v>#N/A</v>
      </c>
      <c r="F70" s="47"/>
      <c r="G70" s="34">
        <v>57</v>
      </c>
      <c r="H70" s="65">
        <f>(($I70*HLOOKUP($C$5,Population!$U$5:$BS$106,$G70+2,FALSE)*($C$6/$I$7)*('Données en temps réel'!$D$18/Population!$CL$16)))*VLOOKUP($C$5,Population!$K$6:$Q$22,7,FALSE)*VLOOKUP($C$5,Population!$K$6:$R$22,8,FALSE)</f>
        <v>2.5193298946883012E-2</v>
      </c>
      <c r="I70" s="86">
        <f>'Données brutes'!$I67</f>
        <v>6.8430736463336503E-5</v>
      </c>
      <c r="K70" s="52"/>
      <c r="L70" s="47"/>
    </row>
    <row r="71" spans="2:13" x14ac:dyDescent="0.25">
      <c r="B71" s="13">
        <f t="shared" si="0"/>
        <v>58</v>
      </c>
      <c r="C71" s="84">
        <f>$C$7*100000*VLOOKUP($B71,Population!$CK$8:$CT$15,10,TRUE)*($C$6/$I$7)*VLOOKUP($C$5,Population!$K$6:$Q$22,7,FALSE)*VLOOKUP($C$5,Population!$K$6:$R$22,8,FALSE)</f>
        <v>7.9031317291798665E-3</v>
      </c>
      <c r="D71" s="83">
        <f>$C$8*100000*VLOOKUP($B71,Population!$CK$8:$CT$15,9,TRUE)*($C$6/$I$7)*VLOOKUP($C$5,Population!$K$6:$Q$22,7,FALSE)*VLOOKUP($C$5,Population!$K$6:$R$22,8,FALSE)</f>
        <v>7.4883364585407201E-3</v>
      </c>
      <c r="E71" s="85" t="e">
        <f>IF(HLOOKUP($C$5,Population!$U$5:$BS$106,$B71+2,FALSE)=0,0,($C71*(HLOOKUP($C$11,Population!$U$5:$BS$106,$B71+2,FALSE)/HLOOKUP($C$5,Population!$U$5:$BS$106,$B71+2,FALSE))+$D71*(HLOOKUP($D$11,Population!$U$5:$BS$106,$B71+2,FALSE)/HLOOKUP($C$5,Population!$U$5:$BS$106,$B71+2,FALSE))))</f>
        <v>#N/A</v>
      </c>
      <c r="F71" s="47"/>
      <c r="G71" s="34">
        <v>58</v>
      </c>
      <c r="H71" s="65">
        <f>(($I71*HLOOKUP($C$5,Population!$U$5:$BS$106,$G71+2,FALSE)*($C$6/$I$7)*('Données en temps réel'!$D$18/Population!$CL$16)))*VLOOKUP($C$5,Population!$K$6:$Q$22,7,FALSE)*VLOOKUP($C$5,Population!$K$6:$R$22,8,FALSE)</f>
        <v>2.505235052163246E-2</v>
      </c>
      <c r="I71" s="86">
        <f>'Données brutes'!$I68</f>
        <v>6.8430736463336503E-5</v>
      </c>
      <c r="K71" s="52"/>
      <c r="L71" s="47"/>
    </row>
    <row r="72" spans="2:13" x14ac:dyDescent="0.25">
      <c r="B72" s="13">
        <f t="shared" si="0"/>
        <v>59</v>
      </c>
      <c r="C72" s="84">
        <f>$C$7*100000*VLOOKUP($B72,Population!$CK$8:$CT$15,10,TRUE)*($C$6/$I$7)*VLOOKUP($C$5,Population!$K$6:$Q$22,7,FALSE)*VLOOKUP($C$5,Population!$K$6:$R$22,8,FALSE)</f>
        <v>7.9031317291798665E-3</v>
      </c>
      <c r="D72" s="83">
        <f>$C$8*100000*VLOOKUP($B72,Population!$CK$8:$CT$15,9,TRUE)*($C$6/$I$7)*VLOOKUP($C$5,Population!$K$6:$Q$22,7,FALSE)*VLOOKUP($C$5,Population!$K$6:$R$22,8,FALSE)</f>
        <v>7.4883364585407201E-3</v>
      </c>
      <c r="E72" s="85" t="e">
        <f>IF(HLOOKUP($C$5,Population!$U$5:$BS$106,$B72+2,FALSE)=0,0,($C72*(HLOOKUP($C$11,Population!$U$5:$BS$106,$B72+2,FALSE)/HLOOKUP($C$5,Population!$U$5:$BS$106,$B72+2,FALSE))+$D72*(HLOOKUP($D$11,Population!$U$5:$BS$106,$B72+2,FALSE)/HLOOKUP($C$5,Population!$U$5:$BS$106,$B72+2,FALSE))))</f>
        <v>#N/A</v>
      </c>
      <c r="F72" s="47"/>
      <c r="G72" s="34">
        <v>59</v>
      </c>
      <c r="H72" s="65">
        <f>(($I72*HLOOKUP($C$5,Population!$U$5:$BS$106,$G72+2,FALSE)*($C$6/$I$7)*('Données en temps réel'!$D$18/Population!$CL$16)))*VLOOKUP($C$5,Population!$K$6:$Q$22,7,FALSE)*VLOOKUP($C$5,Population!$K$6:$R$22,8,FALSE)</f>
        <v>2.4440259807782125E-2</v>
      </c>
      <c r="I72" s="86">
        <f>'Données brutes'!$I69</f>
        <v>6.8430736463336503E-5</v>
      </c>
      <c r="K72" s="52"/>
      <c r="L72" s="47"/>
    </row>
    <row r="73" spans="2:13" x14ac:dyDescent="0.25">
      <c r="B73" s="13">
        <f t="shared" si="0"/>
        <v>60</v>
      </c>
      <c r="C73" s="84">
        <f>$C$7*100000*VLOOKUP($B73,Population!$CK$8:$CT$15,10,TRUE)*($C$6/$I$7)*VLOOKUP($C$5,Population!$K$6:$Q$22,7,FALSE)*VLOOKUP($C$5,Population!$K$6:$R$22,8,FALSE)</f>
        <v>2.7236814396519041E-2</v>
      </c>
      <c r="D73" s="83">
        <f>$C$8*100000*VLOOKUP($B73,Population!$CK$8:$CT$15,9,TRUE)*($C$6/$I$7)*VLOOKUP($C$5,Population!$K$6:$Q$22,7,FALSE)*VLOOKUP($C$5,Population!$K$6:$R$22,8,FALSE)</f>
        <v>3.0821869514069219E-2</v>
      </c>
      <c r="E73" s="85" t="e">
        <f>IF(HLOOKUP($C$5,Population!$U$5:$BS$106,$B73+2,FALSE)=0,0,($C73*(HLOOKUP($C$11,Population!$U$5:$BS$106,$B73+2,FALSE)/HLOOKUP($C$5,Population!$U$5:$BS$106,$B73+2,FALSE))+$D73*(HLOOKUP($D$11,Population!$U$5:$BS$106,$B73+2,FALSE)/HLOOKUP($C$5,Population!$U$5:$BS$106,$B73+2,FALSE))))</f>
        <v>#N/A</v>
      </c>
      <c r="F73" s="47"/>
      <c r="G73" s="34">
        <v>60</v>
      </c>
      <c r="H73" s="65">
        <f>(($I73*HLOOKUP($C$5,Population!$U$5:$BS$106,$G73+2,FALSE)*($C$6/$I$7)*('Données en temps réel'!$D$18/Population!$CL$16)))*VLOOKUP($C$5,Population!$K$6:$Q$22,7,FALSE)*VLOOKUP($C$5,Population!$K$6:$R$22,8,FALSE)</f>
        <v>8.7962710971221048E-2</v>
      </c>
      <c r="I73" s="86">
        <f>'Données brutes'!$I70</f>
        <v>2.5753670074220238E-4</v>
      </c>
      <c r="K73" s="52"/>
      <c r="L73" s="47"/>
    </row>
    <row r="74" spans="2:13" x14ac:dyDescent="0.25">
      <c r="B74" s="13">
        <f t="shared" si="0"/>
        <v>61</v>
      </c>
      <c r="C74" s="84">
        <f>$C$7*100000*VLOOKUP($B74,Population!$CK$8:$CT$15,10,TRUE)*($C$6/$I$7)*VLOOKUP($C$5,Population!$K$6:$Q$22,7,FALSE)*VLOOKUP($C$5,Population!$K$6:$R$22,8,FALSE)</f>
        <v>2.7236814396519041E-2</v>
      </c>
      <c r="D74" s="83">
        <f>$C$8*100000*VLOOKUP($B74,Population!$CK$8:$CT$15,9,TRUE)*($C$6/$I$7)*VLOOKUP($C$5,Population!$K$6:$Q$22,7,FALSE)*VLOOKUP($C$5,Population!$K$6:$R$22,8,FALSE)</f>
        <v>3.0821869514069219E-2</v>
      </c>
      <c r="E74" s="85" t="e">
        <f>IF(HLOOKUP($C$5,Population!$U$5:$BS$106,$B74+2,FALSE)=0,0,($C74*(HLOOKUP($C$11,Population!$U$5:$BS$106,$B74+2,FALSE)/HLOOKUP($C$5,Population!$U$5:$BS$106,$B74+2,FALSE))+$D74*(HLOOKUP($D$11,Population!$U$5:$BS$106,$B74+2,FALSE)/HLOOKUP($C$5,Population!$U$5:$BS$106,$B74+2,FALSE))))</f>
        <v>#N/A</v>
      </c>
      <c r="F74" s="47"/>
      <c r="G74" s="34">
        <v>61</v>
      </c>
      <c r="H74" s="65">
        <f>(($I74*HLOOKUP($C$5,Population!$U$5:$BS$106,$G74+2,FALSE)*($C$6/$I$7)*('Données en temps réel'!$D$18/Population!$CL$16)))*VLOOKUP($C$5,Population!$K$6:$Q$22,7,FALSE)*VLOOKUP($C$5,Population!$K$6:$R$22,8,FALSE)</f>
        <v>8.7821751032921114E-2</v>
      </c>
      <c r="I74" s="86">
        <f>'Données brutes'!$I71</f>
        <v>2.5753670074220238E-4</v>
      </c>
      <c r="K74" s="52"/>
      <c r="L74" s="47"/>
    </row>
    <row r="75" spans="2:13" x14ac:dyDescent="0.25">
      <c r="B75" s="13">
        <f t="shared" si="0"/>
        <v>62</v>
      </c>
      <c r="C75" s="84">
        <f>$C$7*100000*VLOOKUP($B75,Population!$CK$8:$CT$15,10,TRUE)*($C$6/$I$7)*VLOOKUP($C$5,Population!$K$6:$Q$22,7,FALSE)*VLOOKUP($C$5,Population!$K$6:$R$22,8,FALSE)</f>
        <v>2.7236814396519041E-2</v>
      </c>
      <c r="D75" s="83">
        <f>$C$8*100000*VLOOKUP($B75,Population!$CK$8:$CT$15,9,TRUE)*($C$6/$I$7)*VLOOKUP($C$5,Population!$K$6:$Q$22,7,FALSE)*VLOOKUP($C$5,Population!$K$6:$R$22,8,FALSE)</f>
        <v>3.0821869514069219E-2</v>
      </c>
      <c r="E75" s="85" t="e">
        <f>IF(HLOOKUP($C$5,Population!$U$5:$BS$106,$B75+2,FALSE)=0,0,($C75*(HLOOKUP($C$11,Population!$U$5:$BS$106,$B75+2,FALSE)/HLOOKUP($C$5,Population!$U$5:$BS$106,$B75+2,FALSE))+$D75*(HLOOKUP($D$11,Population!$U$5:$BS$106,$B75+2,FALSE)/HLOOKUP($C$5,Population!$U$5:$BS$106,$B75+2,FALSE))))</f>
        <v>#N/A</v>
      </c>
      <c r="F75" s="47"/>
      <c r="G75" s="34">
        <v>62</v>
      </c>
      <c r="H75" s="65">
        <f>(($I75*HLOOKUP($C$5,Population!$U$5:$BS$106,$G75+2,FALSE)*($C$6/$I$7)*('Données en temps réel'!$D$18/Population!$CL$16)))*VLOOKUP($C$5,Population!$K$6:$Q$22,7,FALSE)*VLOOKUP($C$5,Population!$K$6:$R$22,8,FALSE)</f>
        <v>8.4149373693001697E-2</v>
      </c>
      <c r="I75" s="86">
        <f>'Données brutes'!$I72</f>
        <v>2.5753670074220238E-4</v>
      </c>
      <c r="K75" s="52"/>
      <c r="L75" s="47"/>
    </row>
    <row r="76" spans="2:13" x14ac:dyDescent="0.25">
      <c r="B76" s="13">
        <f t="shared" si="0"/>
        <v>63</v>
      </c>
      <c r="C76" s="84">
        <f>$C$7*100000*VLOOKUP($B76,Population!$CK$8:$CT$15,10,TRUE)*($C$6/$I$7)*VLOOKUP($C$5,Population!$K$6:$Q$22,7,FALSE)*VLOOKUP($C$5,Population!$K$6:$R$22,8,FALSE)</f>
        <v>2.7236814396519041E-2</v>
      </c>
      <c r="D76" s="83">
        <f>$C$8*100000*VLOOKUP($B76,Population!$CK$8:$CT$15,9,TRUE)*($C$6/$I$7)*VLOOKUP($C$5,Population!$K$6:$Q$22,7,FALSE)*VLOOKUP($C$5,Population!$K$6:$R$22,8,FALSE)</f>
        <v>3.0821869514069219E-2</v>
      </c>
      <c r="E76" s="85" t="e">
        <f>IF(HLOOKUP($C$5,Population!$U$5:$BS$106,$B76+2,FALSE)=0,0,($C76*(HLOOKUP($C$11,Population!$U$5:$BS$106,$B76+2,FALSE)/HLOOKUP($C$5,Population!$U$5:$BS$106,$B76+2,FALSE))+$D76*(HLOOKUP($D$11,Population!$U$5:$BS$106,$B76+2,FALSE)/HLOOKUP($C$5,Population!$U$5:$BS$106,$B76+2,FALSE))))</f>
        <v>#N/A</v>
      </c>
      <c r="F76" s="47"/>
      <c r="G76" s="34">
        <v>63</v>
      </c>
      <c r="H76" s="65">
        <f>(($I76*HLOOKUP($C$5,Population!$U$5:$BS$106,$G76+2,FALSE)*($C$6/$I$7)*('Données en temps réel'!$D$18/Population!$CL$16)))*VLOOKUP($C$5,Population!$K$6:$Q$22,7,FALSE)*VLOOKUP($C$5,Population!$K$6:$R$22,8,FALSE)</f>
        <v>7.9772196661582612E-2</v>
      </c>
      <c r="I76" s="86">
        <f>'Données brutes'!$I73</f>
        <v>2.5753670074220238E-4</v>
      </c>
      <c r="K76" s="52"/>
      <c r="L76" s="47"/>
    </row>
    <row r="77" spans="2:13" x14ac:dyDescent="0.25">
      <c r="B77" s="13">
        <f t="shared" si="0"/>
        <v>64</v>
      </c>
      <c r="C77" s="84">
        <f>$C$7*100000*VLOOKUP($B77,Population!$CK$8:$CT$15,10,TRUE)*($C$6/$I$7)*VLOOKUP($C$5,Population!$K$6:$Q$22,7,FALSE)*VLOOKUP($C$5,Population!$K$6:$R$22,8,FALSE)</f>
        <v>2.7236814396519041E-2</v>
      </c>
      <c r="D77" s="83">
        <f>$C$8*100000*VLOOKUP($B77,Population!$CK$8:$CT$15,9,TRUE)*($C$6/$I$7)*VLOOKUP($C$5,Population!$K$6:$Q$22,7,FALSE)*VLOOKUP($C$5,Population!$K$6:$R$22,8,FALSE)</f>
        <v>3.0821869514069219E-2</v>
      </c>
      <c r="E77" s="85" t="e">
        <f>IF(HLOOKUP($C$5,Population!$U$5:$BS$106,$B77+2,FALSE)=0,0,($C77*(HLOOKUP($C$11,Population!$U$5:$BS$106,$B77+2,FALSE)/HLOOKUP($C$5,Population!$U$5:$BS$106,$B77+2,FALSE))+$D77*(HLOOKUP($D$11,Population!$U$5:$BS$106,$B77+2,FALSE)/HLOOKUP($C$5,Population!$U$5:$BS$106,$B77+2,FALSE))))</f>
        <v>#N/A</v>
      </c>
      <c r="F77" s="47"/>
      <c r="G77" s="34">
        <v>64</v>
      </c>
      <c r="H77" s="65">
        <f>(($I77*HLOOKUP($C$5,Population!$U$5:$BS$106,$G77+2,FALSE)*($C$6/$I$7)*('Données en temps réel'!$D$18/Population!$CL$16)))*VLOOKUP($C$5,Population!$K$6:$Q$22,7,FALSE)*VLOOKUP($C$5,Population!$K$6:$R$22,8,FALSE)</f>
        <v>7.773940597241509E-2</v>
      </c>
      <c r="I77" s="86">
        <f>'Données brutes'!$I74</f>
        <v>2.5753670074220238E-4</v>
      </c>
      <c r="K77" s="52"/>
      <c r="L77" s="47"/>
      <c r="M77" s="47"/>
    </row>
    <row r="78" spans="2:13" x14ac:dyDescent="0.25">
      <c r="B78" s="13">
        <f t="shared" si="0"/>
        <v>65</v>
      </c>
      <c r="C78" s="84">
        <f>$C$7*100000*VLOOKUP($B78,Population!$CK$8:$CT$15,10,TRUE)*($C$6/$I$7)*VLOOKUP($C$5,Population!$K$6:$Q$22,7,FALSE)*VLOOKUP($C$5,Population!$K$6:$R$22,8,FALSE)</f>
        <v>2.7236814396519041E-2</v>
      </c>
      <c r="D78" s="83">
        <f>$C$8*100000*VLOOKUP($B78,Population!$CK$8:$CT$15,9,TRUE)*($C$6/$I$7)*VLOOKUP($C$5,Population!$K$6:$Q$22,7,FALSE)*VLOOKUP($C$5,Population!$K$6:$R$22,8,FALSE)</f>
        <v>3.0821869514069219E-2</v>
      </c>
      <c r="E78" s="85" t="e">
        <f>IF(HLOOKUP($C$5,Population!$U$5:$BS$106,$B78+2,FALSE)=0,0,($C78*(HLOOKUP($C$11,Population!$U$5:$BS$106,$B78+2,FALSE)/HLOOKUP($C$5,Population!$U$5:$BS$106,$B78+2,FALSE))+$D78*(HLOOKUP($D$11,Population!$U$5:$BS$106,$B78+2,FALSE)/HLOOKUP($C$5,Population!$U$5:$BS$106,$B78+2,FALSE))))</f>
        <v>#N/A</v>
      </c>
      <c r="F78" s="47"/>
      <c r="G78" s="34">
        <v>65</v>
      </c>
      <c r="H78" s="65">
        <f>(($I78*HLOOKUP($C$5,Population!$U$5:$BS$106,$G78+2,FALSE)*($C$6/$I$7)*('Données en temps réel'!$D$18/Population!$CL$16)))*VLOOKUP($C$5,Population!$K$6:$Q$22,7,FALSE)*VLOOKUP($C$5,Population!$K$6:$R$22,8,FALSE)</f>
        <v>7.6652530658681384E-2</v>
      </c>
      <c r="I78" s="86">
        <f>'Données brutes'!$I75</f>
        <v>2.5753670074220238E-4</v>
      </c>
      <c r="K78" s="52"/>
      <c r="L78" s="47"/>
    </row>
    <row r="79" spans="2:13" x14ac:dyDescent="0.25">
      <c r="B79" s="13">
        <f t="shared" ref="B79:B112" si="1">B78+1</f>
        <v>66</v>
      </c>
      <c r="C79" s="84">
        <f>$C$7*100000*VLOOKUP($B79,Population!$CK$8:$CT$15,10,TRUE)*($C$6/$I$7)*VLOOKUP($C$5,Population!$K$6:$Q$22,7,FALSE)*VLOOKUP($C$5,Population!$K$6:$R$22,8,FALSE)</f>
        <v>2.7236814396519041E-2</v>
      </c>
      <c r="D79" s="83">
        <f>$C$8*100000*VLOOKUP($B79,Population!$CK$8:$CT$15,9,TRUE)*($C$6/$I$7)*VLOOKUP($C$5,Population!$K$6:$Q$22,7,FALSE)*VLOOKUP($C$5,Population!$K$6:$R$22,8,FALSE)</f>
        <v>3.0821869514069219E-2</v>
      </c>
      <c r="E79" s="85" t="e">
        <f>IF(HLOOKUP($C$5,Population!$U$5:$BS$106,$B79+2,FALSE)=0,0,($C79*(HLOOKUP($C$11,Population!$U$5:$BS$106,$B79+2,FALSE)/HLOOKUP($C$5,Population!$U$5:$BS$106,$B79+2,FALSE))+$D79*(HLOOKUP($D$11,Population!$U$5:$BS$106,$B79+2,FALSE)/HLOOKUP($C$5,Population!$U$5:$BS$106,$B79+2,FALSE))))</f>
        <v>#N/A</v>
      </c>
      <c r="F79" s="47"/>
      <c r="G79" s="34">
        <v>66</v>
      </c>
      <c r="H79" s="65">
        <f>(($I79*HLOOKUP($C$5,Population!$U$5:$BS$106,$G79+2,FALSE)*($C$6/$I$7)*('Données en temps réel'!$D$18/Population!$CL$16)))*VLOOKUP($C$5,Population!$K$6:$Q$22,7,FALSE)*VLOOKUP($C$5,Population!$K$6:$R$22,8,FALSE)</f>
        <v>7.3417871021903877E-2</v>
      </c>
      <c r="I79" s="86">
        <f>'Données brutes'!$I76</f>
        <v>2.5753670074220238E-4</v>
      </c>
      <c r="K79" s="52"/>
      <c r="L79" s="47"/>
    </row>
    <row r="80" spans="2:13" x14ac:dyDescent="0.25">
      <c r="B80" s="13">
        <f t="shared" si="1"/>
        <v>67</v>
      </c>
      <c r="C80" s="84">
        <f>$C$7*100000*VLOOKUP($B80,Population!$CK$8:$CT$15,10,TRUE)*($C$6/$I$7)*VLOOKUP($C$5,Population!$K$6:$Q$22,7,FALSE)*VLOOKUP($C$5,Population!$K$6:$R$22,8,FALSE)</f>
        <v>2.7236814396519041E-2</v>
      </c>
      <c r="D80" s="83">
        <f>$C$8*100000*VLOOKUP($B80,Population!$CK$8:$CT$15,9,TRUE)*($C$6/$I$7)*VLOOKUP($C$5,Population!$K$6:$Q$22,7,FALSE)*VLOOKUP($C$5,Population!$K$6:$R$22,8,FALSE)</f>
        <v>3.0821869514069219E-2</v>
      </c>
      <c r="E80" s="85" t="e">
        <f>IF(HLOOKUP($C$5,Population!$U$5:$BS$106,$B80+2,FALSE)=0,0,($C80*(HLOOKUP($C$11,Population!$U$5:$BS$106,$B80+2,FALSE)/HLOOKUP($C$5,Population!$U$5:$BS$106,$B80+2,FALSE))+$D80*(HLOOKUP($D$11,Population!$U$5:$BS$106,$B80+2,FALSE)/HLOOKUP($C$5,Population!$U$5:$BS$106,$B80+2,FALSE))))</f>
        <v>#N/A</v>
      </c>
      <c r="F80" s="47"/>
      <c r="G80" s="34">
        <v>67</v>
      </c>
      <c r="H80" s="65">
        <f>(($I80*HLOOKUP($C$5,Population!$U$5:$BS$106,$G80+2,FALSE)*($C$6/$I$7)*('Données en temps réel'!$D$18/Population!$CL$16)))*VLOOKUP($C$5,Population!$K$6:$Q$22,7,FALSE)*VLOOKUP($C$5,Population!$K$6:$R$22,8,FALSE)</f>
        <v>7.2724199746585769E-2</v>
      </c>
      <c r="I80" s="86">
        <f>'Données brutes'!$I77</f>
        <v>2.5753670074220238E-4</v>
      </c>
      <c r="K80" s="52"/>
      <c r="L80" s="47"/>
    </row>
    <row r="81" spans="2:15" x14ac:dyDescent="0.25">
      <c r="B81" s="13">
        <f t="shared" si="1"/>
        <v>68</v>
      </c>
      <c r="C81" s="84">
        <f>$C$7*100000*VLOOKUP($B81,Population!$CK$8:$CT$15,10,TRUE)*($C$6/$I$7)*VLOOKUP($C$5,Population!$K$6:$Q$22,7,FALSE)*VLOOKUP($C$5,Population!$K$6:$R$22,8,FALSE)</f>
        <v>2.7236814396519041E-2</v>
      </c>
      <c r="D81" s="83">
        <f>$C$8*100000*VLOOKUP($B81,Population!$CK$8:$CT$15,9,TRUE)*($C$6/$I$7)*VLOOKUP($C$5,Population!$K$6:$Q$22,7,FALSE)*VLOOKUP($C$5,Population!$K$6:$R$22,8,FALSE)</f>
        <v>3.0821869514069219E-2</v>
      </c>
      <c r="E81" s="85" t="e">
        <f>IF(HLOOKUP($C$5,Population!$U$5:$BS$106,$B81+2,FALSE)=0,0,($C81*(HLOOKUP($C$11,Population!$U$5:$BS$106,$B81+2,FALSE)/HLOOKUP($C$5,Population!$U$5:$BS$106,$B81+2,FALSE))+$D81*(HLOOKUP($D$11,Population!$U$5:$BS$106,$B81+2,FALSE)/HLOOKUP($C$5,Population!$U$5:$BS$106,$B81+2,FALSE))))</f>
        <v>#N/A</v>
      </c>
      <c r="F81" s="47"/>
      <c r="G81" s="34">
        <v>68</v>
      </c>
      <c r="H81" s="65">
        <f>(($I81*HLOOKUP($C$5,Population!$U$5:$BS$106,$G81+2,FALSE)*($C$6/$I$7)*('Données en temps réel'!$D$18/Population!$CL$16)))*VLOOKUP($C$5,Population!$K$6:$Q$22,7,FALSE)*VLOOKUP($C$5,Population!$K$6:$R$22,8,FALSE)</f>
        <v>7.0327880795486852E-2</v>
      </c>
      <c r="I81" s="86">
        <f>'Données brutes'!$I78</f>
        <v>2.5753670074220238E-4</v>
      </c>
      <c r="K81" s="52"/>
      <c r="L81" s="47"/>
    </row>
    <row r="82" spans="2:15" x14ac:dyDescent="0.25">
      <c r="B82" s="13">
        <f t="shared" si="1"/>
        <v>69</v>
      </c>
      <c r="C82" s="84">
        <f>$C$7*100000*VLOOKUP($B82,Population!$CK$8:$CT$15,10,TRUE)*($C$6/$I$7)*VLOOKUP($C$5,Population!$K$6:$Q$22,7,FALSE)*VLOOKUP($C$5,Population!$K$6:$R$22,8,FALSE)</f>
        <v>2.7236814396519041E-2</v>
      </c>
      <c r="D82" s="83">
        <f>$C$8*100000*VLOOKUP($B82,Population!$CK$8:$CT$15,9,TRUE)*($C$6/$I$7)*VLOOKUP($C$5,Population!$K$6:$Q$22,7,FALSE)*VLOOKUP($C$5,Population!$K$6:$R$22,8,FALSE)</f>
        <v>3.0821869514069219E-2</v>
      </c>
      <c r="E82" s="85" t="e">
        <f>IF(HLOOKUP($C$5,Population!$U$5:$BS$106,$B82+2,FALSE)=0,0,($C82*(HLOOKUP($C$11,Population!$U$5:$BS$106,$B82+2,FALSE)/HLOOKUP($C$5,Population!$U$5:$BS$106,$B82+2,FALSE))+$D82*(HLOOKUP($D$11,Population!$U$5:$BS$106,$B82+2,FALSE)/HLOOKUP($C$5,Population!$U$5:$BS$106,$B82+2,FALSE))))</f>
        <v>#N/A</v>
      </c>
      <c r="F82" s="47"/>
      <c r="G82" s="34">
        <v>69</v>
      </c>
      <c r="H82" s="65">
        <f>(($I82*HLOOKUP($C$5,Population!$U$5:$BS$106,$G82+2,FALSE)*($C$6/$I$7)*('Données en temps réel'!$D$18/Population!$CL$16)))*VLOOKUP($C$5,Population!$K$6:$Q$22,7,FALSE)*VLOOKUP($C$5,Population!$K$6:$R$22,8,FALSE)</f>
        <v>6.90555318787269E-2</v>
      </c>
      <c r="I82" s="86">
        <f>'Données brutes'!$I79</f>
        <v>2.5753670074220238E-4</v>
      </c>
      <c r="K82" s="52"/>
      <c r="L82" s="47"/>
    </row>
    <row r="83" spans="2:15" x14ac:dyDescent="0.25">
      <c r="B83" s="13">
        <f t="shared" si="1"/>
        <v>70</v>
      </c>
      <c r="C83" s="84">
        <f>$C$7*100000*VLOOKUP($B83,Population!$CK$8:$CT$15,10,TRUE)*($C$6/$I$7)*VLOOKUP($C$5,Population!$K$6:$Q$22,7,FALSE)*VLOOKUP($C$5,Population!$K$6:$R$22,8,FALSE)</f>
        <v>0.12378808290233879</v>
      </c>
      <c r="D83" s="83">
        <f>$C$8*100000*VLOOKUP($B83,Population!$CK$8:$CT$15,9,TRUE)*($C$6/$I$7)*VLOOKUP($C$5,Population!$K$6:$Q$22,7,FALSE)*VLOOKUP($C$5,Population!$K$6:$R$22,8,FALSE)</f>
        <v>0.13805175138598574</v>
      </c>
      <c r="E83" s="85" t="e">
        <f>IF(HLOOKUP($C$5,Population!$U$5:$BS$106,$B83+2,FALSE)=0,0,($C83*(HLOOKUP($C$11,Population!$U$5:$BS$106,$B83+2,FALSE)/HLOOKUP($C$5,Population!$U$5:$BS$106,$B83+2,FALSE))+$D83*(HLOOKUP($D$11,Population!$U$5:$BS$106,$B83+2,FALSE)/HLOOKUP($C$5,Population!$U$5:$BS$106,$B83+2,FALSE))))</f>
        <v>#N/A</v>
      </c>
      <c r="F83" s="47"/>
      <c r="G83" s="34">
        <v>70</v>
      </c>
      <c r="H83" s="65">
        <f>(($I83*HLOOKUP($C$5,Population!$U$5:$BS$106,$G83+2,FALSE)*($C$6/$I$7)*('Données en temps réel'!$D$18/Population!$CL$16)))*VLOOKUP($C$5,Population!$K$6:$Q$22,7,FALSE)*VLOOKUP($C$5,Population!$K$6:$R$22,8,FALSE)</f>
        <v>0.28258350927088971</v>
      </c>
      <c r="I83" s="86">
        <f>'Données brutes'!$I80</f>
        <v>1.1597814575474788E-3</v>
      </c>
      <c r="K83" s="52"/>
      <c r="L83" s="47"/>
    </row>
    <row r="84" spans="2:15" x14ac:dyDescent="0.25">
      <c r="B84" s="13">
        <f t="shared" si="1"/>
        <v>71</v>
      </c>
      <c r="C84" s="84">
        <f>$C$7*100000*VLOOKUP($B84,Population!$CK$8:$CT$15,10,TRUE)*($C$6/$I$7)*VLOOKUP($C$5,Population!$K$6:$Q$22,7,FALSE)*VLOOKUP($C$5,Population!$K$6:$R$22,8,FALSE)</f>
        <v>0.12378808290233879</v>
      </c>
      <c r="D84" s="83">
        <f>$C$8*100000*VLOOKUP($B84,Population!$CK$8:$CT$15,9,TRUE)*($C$6/$I$7)*VLOOKUP($C$5,Population!$K$6:$Q$22,7,FALSE)*VLOOKUP($C$5,Population!$K$6:$R$22,8,FALSE)</f>
        <v>0.13805175138598574</v>
      </c>
      <c r="E84" s="85" t="e">
        <f>IF(HLOOKUP($C$5,Population!$U$5:$BS$106,$B84+2,FALSE)=0,0,($C84*(HLOOKUP($C$11,Population!$U$5:$BS$106,$B84+2,FALSE)/HLOOKUP($C$5,Population!$U$5:$BS$106,$B84+2,FALSE))+$D84*(HLOOKUP($D$11,Population!$U$5:$BS$106,$B84+2,FALSE)/HLOOKUP($C$5,Population!$U$5:$BS$106,$B84+2,FALSE))))</f>
        <v>#N/A</v>
      </c>
      <c r="F84" s="47"/>
      <c r="G84" s="34">
        <v>71</v>
      </c>
      <c r="H84" s="65">
        <f>(($I84*HLOOKUP($C$5,Population!$U$5:$BS$106,$G84+2,FALSE)*($C$6/$I$7)*('Données en temps réel'!$D$18/Population!$CL$16)))*VLOOKUP($C$5,Population!$K$6:$Q$22,7,FALSE)*VLOOKUP($C$5,Population!$K$6:$R$22,8,FALSE)</f>
        <v>0.26621250908849009</v>
      </c>
      <c r="I84" s="86">
        <f>'Données brutes'!$I81</f>
        <v>1.1597814575474788E-3</v>
      </c>
      <c r="K84" s="52"/>
      <c r="L84" s="47"/>
    </row>
    <row r="85" spans="2:15" x14ac:dyDescent="0.25">
      <c r="B85" s="13">
        <f t="shared" si="1"/>
        <v>72</v>
      </c>
      <c r="C85" s="84">
        <f>$C$7*100000*VLOOKUP($B85,Population!$CK$8:$CT$15,10,TRUE)*($C$6/$I$7)*VLOOKUP($C$5,Population!$K$6:$Q$22,7,FALSE)*VLOOKUP($C$5,Population!$K$6:$R$22,8,FALSE)</f>
        <v>0.12378808290233879</v>
      </c>
      <c r="D85" s="83">
        <f>$C$8*100000*VLOOKUP($B85,Population!$CK$8:$CT$15,9,TRUE)*($C$6/$I$7)*VLOOKUP($C$5,Population!$K$6:$Q$22,7,FALSE)*VLOOKUP($C$5,Population!$K$6:$R$22,8,FALSE)</f>
        <v>0.13805175138598574</v>
      </c>
      <c r="E85" s="85" t="e">
        <f>IF(HLOOKUP($C$5,Population!$U$5:$BS$106,$B85+2,FALSE)=0,0,($C85*(HLOOKUP($C$11,Population!$U$5:$BS$106,$B85+2,FALSE)/HLOOKUP($C$5,Population!$U$5:$BS$106,$B85+2,FALSE))+$D85*(HLOOKUP($D$11,Population!$U$5:$BS$106,$B85+2,FALSE)/HLOOKUP($C$5,Population!$U$5:$BS$106,$B85+2,FALSE))))</f>
        <v>#N/A</v>
      </c>
      <c r="F85" s="47"/>
      <c r="G85" s="34">
        <v>72</v>
      </c>
      <c r="H85" s="65">
        <f>(($I85*HLOOKUP($C$5,Population!$U$5:$BS$106,$G85+2,FALSE)*($C$6/$I$7)*('Données en temps réel'!$D$18/Population!$CL$16)))*VLOOKUP($C$5,Population!$K$6:$Q$22,7,FALSE)*VLOOKUP($C$5,Population!$K$6:$R$22,8,FALSE)</f>
        <v>0.2495408170660055</v>
      </c>
      <c r="I85" s="86">
        <f>'Données brutes'!$I82</f>
        <v>1.1597814575474788E-3</v>
      </c>
      <c r="K85" s="52"/>
      <c r="L85" s="47"/>
    </row>
    <row r="86" spans="2:15" x14ac:dyDescent="0.25">
      <c r="B86" s="13">
        <f t="shared" si="1"/>
        <v>73</v>
      </c>
      <c r="C86" s="84">
        <f>$C$7*100000*VLOOKUP($B86,Population!$CK$8:$CT$15,10,TRUE)*($C$6/$I$7)*VLOOKUP($C$5,Population!$K$6:$Q$22,7,FALSE)*VLOOKUP($C$5,Population!$K$6:$R$22,8,FALSE)</f>
        <v>0.12378808290233879</v>
      </c>
      <c r="D86" s="83">
        <f>$C$8*100000*VLOOKUP($B86,Population!$CK$8:$CT$15,9,TRUE)*($C$6/$I$7)*VLOOKUP($C$5,Population!$K$6:$Q$22,7,FALSE)*VLOOKUP($C$5,Population!$K$6:$R$22,8,FALSE)</f>
        <v>0.13805175138598574</v>
      </c>
      <c r="E86" s="85" t="e">
        <f>IF(HLOOKUP($C$5,Population!$U$5:$BS$106,$B86+2,FALSE)=0,0,($C86*(HLOOKUP($C$11,Population!$U$5:$BS$106,$B86+2,FALSE)/HLOOKUP($C$5,Population!$U$5:$BS$106,$B86+2,FALSE))+$D86*(HLOOKUP($D$11,Population!$U$5:$BS$106,$B86+2,FALSE)/HLOOKUP($C$5,Population!$U$5:$BS$106,$B86+2,FALSE))))</f>
        <v>#N/A</v>
      </c>
      <c r="F86" s="47"/>
      <c r="G86" s="34">
        <v>73</v>
      </c>
      <c r="H86" s="65">
        <f>(($I86*HLOOKUP($C$5,Population!$U$5:$BS$106,$G86+2,FALSE)*($C$6/$I$7)*('Données en temps réel'!$D$18/Population!$CL$16)))*VLOOKUP($C$5,Population!$K$6:$Q$22,7,FALSE)*VLOOKUP($C$5,Population!$K$6:$R$22,8,FALSE)</f>
        <v>0.23410530260831447</v>
      </c>
      <c r="I86" s="86">
        <f>'Données brutes'!$I83</f>
        <v>1.1597814575474788E-3</v>
      </c>
      <c r="K86" s="52"/>
      <c r="L86" s="47"/>
    </row>
    <row r="87" spans="2:15" x14ac:dyDescent="0.25">
      <c r="B87" s="13">
        <f t="shared" si="1"/>
        <v>74</v>
      </c>
      <c r="C87" s="84">
        <f>$C$7*100000*VLOOKUP($B87,Population!$CK$8:$CT$15,10,TRUE)*($C$6/$I$7)*VLOOKUP($C$5,Population!$K$6:$Q$22,7,FALSE)*VLOOKUP($C$5,Population!$K$6:$R$22,8,FALSE)</f>
        <v>0.12378808290233879</v>
      </c>
      <c r="D87" s="83">
        <f>$C$8*100000*VLOOKUP($B87,Population!$CK$8:$CT$15,9,TRUE)*($C$6/$I$7)*VLOOKUP($C$5,Population!$K$6:$Q$22,7,FALSE)*VLOOKUP($C$5,Population!$K$6:$R$22,8,FALSE)</f>
        <v>0.13805175138598574</v>
      </c>
      <c r="E87" s="85" t="e">
        <f>IF(HLOOKUP($C$5,Population!$U$5:$BS$106,$B87+2,FALSE)=0,0,($C87*(HLOOKUP($C$11,Population!$U$5:$BS$106,$B87+2,FALSE)/HLOOKUP($C$5,Population!$U$5:$BS$106,$B87+2,FALSE))+$D87*(HLOOKUP($D$11,Population!$U$5:$BS$106,$B87+2,FALSE)/HLOOKUP($C$5,Population!$U$5:$BS$106,$B87+2,FALSE))))</f>
        <v>#N/A</v>
      </c>
      <c r="F87" s="47"/>
      <c r="G87" s="34">
        <v>74</v>
      </c>
      <c r="H87" s="65">
        <f>(($I87*HLOOKUP($C$5,Population!$U$5:$BS$106,$G87+2,FALSE)*($C$6/$I$7)*('Données en temps réel'!$D$18/Population!$CL$16)))*VLOOKUP($C$5,Population!$K$6:$Q$22,7,FALSE)*VLOOKUP($C$5,Population!$K$6:$R$22,8,FALSE)</f>
        <v>0.21572969015868229</v>
      </c>
      <c r="I87" s="86">
        <f>'Données brutes'!$I84</f>
        <v>1.1597814575474788E-3</v>
      </c>
      <c r="K87" s="52"/>
      <c r="L87" s="47"/>
    </row>
    <row r="88" spans="2:15" x14ac:dyDescent="0.25">
      <c r="B88" s="13">
        <f t="shared" si="1"/>
        <v>75</v>
      </c>
      <c r="C88" s="84">
        <f>$C$7*100000*VLOOKUP($B88,Population!$CK$8:$CT$15,10,TRUE)*($C$6/$I$7)*VLOOKUP($C$5,Population!$K$6:$Q$22,7,FALSE)*VLOOKUP($C$5,Population!$K$6:$R$22,8,FALSE)</f>
        <v>0.12378808290233879</v>
      </c>
      <c r="D88" s="83">
        <f>$C$8*100000*VLOOKUP($B88,Population!$CK$8:$CT$15,9,TRUE)*($C$6/$I$7)*VLOOKUP($C$5,Population!$K$6:$Q$22,7,FALSE)*VLOOKUP($C$5,Population!$K$6:$R$22,8,FALSE)</f>
        <v>0.13805175138598574</v>
      </c>
      <c r="E88" s="85" t="e">
        <f>IF(HLOOKUP($C$5,Population!$U$5:$BS$106,$B88+2,FALSE)=0,0,($C88*(HLOOKUP($C$11,Population!$U$5:$BS$106,$B88+2,FALSE)/HLOOKUP($C$5,Population!$U$5:$BS$106,$B88+2,FALSE))+$D88*(HLOOKUP($D$11,Population!$U$5:$BS$106,$B88+2,FALSE)/HLOOKUP($C$5,Population!$U$5:$BS$106,$B88+2,FALSE))))</f>
        <v>#N/A</v>
      </c>
      <c r="F88" s="47"/>
      <c r="G88" s="34">
        <v>75</v>
      </c>
      <c r="H88" s="65">
        <f>(($I88*HLOOKUP($C$5,Population!$U$5:$BS$106,$G88+2,FALSE)*($C$6/$I$7)*('Données en temps réel'!$D$18/Population!$CL$16)))*VLOOKUP($C$5,Population!$K$6:$Q$22,7,FALSE)*VLOOKUP($C$5,Population!$K$6:$R$22,8,FALSE)</f>
        <v>0.2017976349014157</v>
      </c>
      <c r="I88" s="86">
        <f>'Données brutes'!$I85</f>
        <v>1.1597814575474788E-3</v>
      </c>
      <c r="K88" s="52"/>
      <c r="L88" s="47"/>
    </row>
    <row r="89" spans="2:15" x14ac:dyDescent="0.25">
      <c r="B89" s="13">
        <f t="shared" si="1"/>
        <v>76</v>
      </c>
      <c r="C89" s="84">
        <f>$C$7*100000*VLOOKUP($B89,Population!$CK$8:$CT$15,10,TRUE)*($C$6/$I$7)*VLOOKUP($C$5,Population!$K$6:$Q$22,7,FALSE)*VLOOKUP($C$5,Population!$K$6:$R$22,8,FALSE)</f>
        <v>0.12378808290233879</v>
      </c>
      <c r="D89" s="83">
        <f>$C$8*100000*VLOOKUP($B89,Population!$CK$8:$CT$15,9,TRUE)*($C$6/$I$7)*VLOOKUP($C$5,Population!$K$6:$Q$22,7,FALSE)*VLOOKUP($C$5,Population!$K$6:$R$22,8,FALSE)</f>
        <v>0.13805175138598574</v>
      </c>
      <c r="E89" s="85" t="e">
        <f>IF(HLOOKUP($C$5,Population!$U$5:$BS$106,$B89+2,FALSE)=0,0,($C89*(HLOOKUP($C$11,Population!$U$5:$BS$106,$B89+2,FALSE)/HLOOKUP($C$5,Population!$U$5:$BS$106,$B89+2,FALSE))+$D89*(HLOOKUP($D$11,Population!$U$5:$BS$106,$B89+2,FALSE)/HLOOKUP($C$5,Population!$U$5:$BS$106,$B89+2,FALSE))))</f>
        <v>#N/A</v>
      </c>
      <c r="F89" s="47"/>
      <c r="G89" s="34">
        <v>76</v>
      </c>
      <c r="H89" s="65">
        <f>(($I89*HLOOKUP($C$5,Population!$U$5:$BS$106,$G89+2,FALSE)*($C$6/$I$7)*('Données en temps réel'!$D$18/Population!$CL$16)))*VLOOKUP($C$5,Population!$K$6:$Q$22,7,FALSE)*VLOOKUP($C$5,Population!$K$6:$R$22,8,FALSE)</f>
        <v>0.18198538366026676</v>
      </c>
      <c r="I89" s="86">
        <f>'Données brutes'!$I86</f>
        <v>1.1597814575474788E-3</v>
      </c>
      <c r="K89" s="52"/>
      <c r="L89" s="47"/>
    </row>
    <row r="90" spans="2:15" x14ac:dyDescent="0.25">
      <c r="B90" s="13">
        <f t="shared" si="1"/>
        <v>77</v>
      </c>
      <c r="C90" s="84">
        <f>$C$7*100000*VLOOKUP($B90,Population!$CK$8:$CT$15,10,TRUE)*($C$6/$I$7)*VLOOKUP($C$5,Population!$K$6:$Q$22,7,FALSE)*VLOOKUP($C$5,Population!$K$6:$R$22,8,FALSE)</f>
        <v>0.12378808290233879</v>
      </c>
      <c r="D90" s="83">
        <f>$C$8*100000*VLOOKUP($B90,Population!$CK$8:$CT$15,9,TRUE)*($C$6/$I$7)*VLOOKUP($C$5,Population!$K$6:$Q$22,7,FALSE)*VLOOKUP($C$5,Population!$K$6:$R$22,8,FALSE)</f>
        <v>0.13805175138598574</v>
      </c>
      <c r="E90" s="85" t="e">
        <f>IF(HLOOKUP($C$5,Population!$U$5:$BS$106,$B90+2,FALSE)=0,0,($C90*(HLOOKUP($C$11,Population!$U$5:$BS$106,$B90+2,FALSE)/HLOOKUP($C$5,Population!$U$5:$BS$106,$B90+2,FALSE))+$D90*(HLOOKUP($D$11,Population!$U$5:$BS$106,$B90+2,FALSE)/HLOOKUP($C$5,Population!$U$5:$BS$106,$B90+2,FALSE))))</f>
        <v>#N/A</v>
      </c>
      <c r="F90" s="47"/>
      <c r="G90" s="34">
        <v>77</v>
      </c>
      <c r="H90" s="65">
        <f>(($I90*HLOOKUP($C$5,Population!$U$5:$BS$106,$G90+2,FALSE)*($C$6/$I$7)*('Données en temps réel'!$D$18/Population!$CL$16)))*VLOOKUP($C$5,Population!$K$6:$Q$22,7,FALSE)*VLOOKUP($C$5,Population!$K$6:$R$22,8,FALSE)</f>
        <v>0.17136093864393392</v>
      </c>
      <c r="I90" s="86">
        <f>'Données brutes'!$I87</f>
        <v>1.1597814575474788E-3</v>
      </c>
      <c r="K90" s="52"/>
      <c r="L90" s="47"/>
    </row>
    <row r="91" spans="2:15" x14ac:dyDescent="0.25">
      <c r="B91" s="13">
        <f t="shared" si="1"/>
        <v>78</v>
      </c>
      <c r="C91" s="84">
        <f>$C$7*100000*VLOOKUP($B91,Population!$CK$8:$CT$15,10,TRUE)*($C$6/$I$7)*VLOOKUP($C$5,Population!$K$6:$Q$22,7,FALSE)*VLOOKUP($C$5,Population!$K$6:$R$22,8,FALSE)</f>
        <v>0.12378808290233879</v>
      </c>
      <c r="D91" s="83">
        <f>$C$8*100000*VLOOKUP($B91,Population!$CK$8:$CT$15,9,TRUE)*($C$6/$I$7)*VLOOKUP($C$5,Population!$K$6:$Q$22,7,FALSE)*VLOOKUP($C$5,Population!$K$6:$R$22,8,FALSE)</f>
        <v>0.13805175138598574</v>
      </c>
      <c r="E91" s="85" t="e">
        <f>IF(HLOOKUP($C$5,Population!$U$5:$BS$106,$B91+2,FALSE)=0,0,($C91*(HLOOKUP($C$11,Population!$U$5:$BS$106,$B91+2,FALSE)/HLOOKUP($C$5,Population!$U$5:$BS$106,$B91+2,FALSE))+$D91*(HLOOKUP($D$11,Population!$U$5:$BS$106,$B91+2,FALSE)/HLOOKUP($C$5,Population!$U$5:$BS$106,$B91+2,FALSE))))</f>
        <v>#N/A</v>
      </c>
      <c r="F91" s="47"/>
      <c r="G91" s="34">
        <v>78</v>
      </c>
      <c r="H91" s="65">
        <f>(($I91*HLOOKUP($C$5,Population!$U$5:$BS$106,$G91+2,FALSE)*($C$6/$I$7)*('Données en temps réel'!$D$18/Population!$CL$16)))*VLOOKUP($C$5,Population!$K$6:$Q$22,7,FALSE)*VLOOKUP($C$5,Population!$K$6:$R$22,8,FALSE)</f>
        <v>0.15772957522675221</v>
      </c>
      <c r="I91" s="86">
        <f>'Données brutes'!$I88</f>
        <v>1.1597814575474788E-3</v>
      </c>
      <c r="K91" s="52"/>
      <c r="L91" s="47"/>
      <c r="N91" s="66"/>
    </row>
    <row r="92" spans="2:15" x14ac:dyDescent="0.25">
      <c r="B92" s="13">
        <f t="shared" si="1"/>
        <v>79</v>
      </c>
      <c r="C92" s="84">
        <f>$C$7*100000*VLOOKUP($B92,Population!$CK$8:$CT$15,10,TRUE)*($C$6/$I$7)*VLOOKUP($C$5,Population!$K$6:$Q$22,7,FALSE)*VLOOKUP($C$5,Population!$K$6:$R$22,8,FALSE)</f>
        <v>0.12378808290233879</v>
      </c>
      <c r="D92" s="83">
        <f>$C$8*100000*VLOOKUP($B92,Population!$CK$8:$CT$15,9,TRUE)*($C$6/$I$7)*VLOOKUP($C$5,Population!$K$6:$Q$22,7,FALSE)*VLOOKUP($C$5,Population!$K$6:$R$22,8,FALSE)</f>
        <v>0.13805175138598574</v>
      </c>
      <c r="E92" s="85" t="e">
        <f>IF(HLOOKUP($C$5,Population!$U$5:$BS$106,$B92+2,FALSE)=0,0,($C92*(HLOOKUP($C$11,Population!$U$5:$BS$106,$B92+2,FALSE)/HLOOKUP($C$5,Population!$U$5:$BS$106,$B92+2,FALSE))+$D92*(HLOOKUP($D$11,Population!$U$5:$BS$106,$B92+2,FALSE)/HLOOKUP($C$5,Population!$U$5:$BS$106,$B92+2,FALSE))))</f>
        <v>#N/A</v>
      </c>
      <c r="F92" s="47"/>
      <c r="G92" s="34">
        <v>79</v>
      </c>
      <c r="H92" s="65">
        <f>(($I92*HLOOKUP($C$5,Population!$U$5:$BS$106,$G92+2,FALSE)*($C$6/$I$7)*('Données en temps réel'!$D$18/Population!$CL$16)))*VLOOKUP($C$5,Population!$K$6:$Q$22,7,FALSE)*VLOOKUP($C$5,Population!$K$6:$R$22,8,FALSE)</f>
        <v>0.14545132508995251</v>
      </c>
      <c r="I92" s="86">
        <f>'Données brutes'!$I89</f>
        <v>1.1597814575474788E-3</v>
      </c>
      <c r="K92" s="52"/>
      <c r="L92" s="47"/>
    </row>
    <row r="93" spans="2:15" x14ac:dyDescent="0.25">
      <c r="B93" s="13">
        <f t="shared" si="1"/>
        <v>80</v>
      </c>
      <c r="C93" s="84">
        <f>$C$7*100000*VLOOKUP($B93,Population!$CK$8:$CT$15,10,TRUE)*($C$6/$I$7)*VLOOKUP($C$5,Population!$K$6:$Q$22,7,FALSE)*VLOOKUP($C$5,Population!$K$6:$R$22,8,FALSE)</f>
        <v>0.869709641614136</v>
      </c>
      <c r="D93" s="83">
        <f>$C$8*100000*VLOOKUP($B93,Population!$CK$8:$CT$15,9,TRUE)*($C$6/$I$7)*VLOOKUP($C$5,Population!$K$6:$Q$22,7,FALSE)*VLOOKUP($C$5,Population!$K$6:$R$22,8,FALSE)</f>
        <v>0.67615250805683913</v>
      </c>
      <c r="E93" s="85" t="e">
        <f>IF(HLOOKUP($C$5,Population!$U$5:$BS$106,$B93+2,FALSE)=0,0,($C93*(HLOOKUP($C$11,Population!$U$5:$BS$106,$B93+2,FALSE)/HLOOKUP($C$5,Population!$U$5:$BS$106,$B93+2,FALSE))+$D93*(HLOOKUP($D$11,Population!$U$5:$BS$106,$B93+2,FALSE)/HLOOKUP($C$5,Population!$U$5:$BS$106,$B93+2,FALSE))))</f>
        <v>#N/A</v>
      </c>
      <c r="F93" s="47"/>
      <c r="G93" s="34">
        <v>80</v>
      </c>
      <c r="H93" s="65">
        <f>(($I93*HLOOKUP($C$5,Population!$U$5:$BS$106,$G93+2,FALSE)*($C$6/$I$7)*('Données en temps réel'!$D$18/Population!$CL$16)))*VLOOKUP($C$5,Population!$K$6:$Q$22,7,FALSE)*VLOOKUP($C$5,Population!$K$6:$R$22,8,FALSE)</f>
        <v>0.85812600353241364</v>
      </c>
      <c r="I93" s="86">
        <f>'Données brutes'!$I90</f>
        <v>7.0572050791321136E-3</v>
      </c>
      <c r="K93" s="52"/>
      <c r="L93" s="73"/>
      <c r="N93" s="75"/>
      <c r="O93" s="53"/>
    </row>
    <row r="94" spans="2:15" x14ac:dyDescent="0.25">
      <c r="B94" s="13">
        <f t="shared" si="1"/>
        <v>81</v>
      </c>
      <c r="C94" s="84">
        <f>$C$7*100000*VLOOKUP($B94,Population!$CK$8:$CT$15,10,TRUE)*($C$6/$I$7)*VLOOKUP($C$5,Population!$K$6:$Q$22,7,FALSE)*VLOOKUP($C$5,Population!$K$6:$R$22,8,FALSE)</f>
        <v>0.869709641614136</v>
      </c>
      <c r="D94" s="83">
        <f>$C$8*100000*VLOOKUP($B94,Population!$CK$8:$CT$15,9,TRUE)*($C$6/$I$7)*VLOOKUP($C$5,Population!$K$6:$Q$22,7,FALSE)*VLOOKUP($C$5,Population!$K$6:$R$22,8,FALSE)</f>
        <v>0.67615250805683913</v>
      </c>
      <c r="E94" s="85" t="e">
        <f>IF(HLOOKUP($C$5,Population!$U$5:$BS$106,$B94+2,FALSE)=0,0,($C94*(HLOOKUP($C$11,Population!$U$5:$BS$106,$B94+2,FALSE)/HLOOKUP($C$5,Population!$U$5:$BS$106,$B94+2,FALSE))+$D94*(HLOOKUP($D$11,Population!$U$5:$BS$106,$B94+2,FALSE)/HLOOKUP($C$5,Population!$U$5:$BS$106,$B94+2,FALSE))))</f>
        <v>#N/A</v>
      </c>
      <c r="F94" s="47"/>
      <c r="G94" s="34">
        <v>81</v>
      </c>
      <c r="H94" s="65">
        <f>(($I94*HLOOKUP($C$5,Population!$U$5:$BS$106,$G94+2,FALSE)*($C$6/$I$7)*('Données en temps réel'!$D$18/Population!$CL$16)))*VLOOKUP($C$5,Population!$K$6:$Q$22,7,FALSE)*VLOOKUP($C$5,Population!$K$6:$R$22,8,FALSE)</f>
        <v>0.79927087962276366</v>
      </c>
      <c r="I94" s="86">
        <f>'Données brutes'!$I91</f>
        <v>7.0572050791321136E-3</v>
      </c>
      <c r="K94" s="52"/>
      <c r="L94" s="47"/>
      <c r="M94" s="53"/>
      <c r="N94" s="53"/>
    </row>
    <row r="95" spans="2:15" x14ac:dyDescent="0.25">
      <c r="B95" s="13">
        <f t="shared" si="1"/>
        <v>82</v>
      </c>
      <c r="C95" s="84">
        <f>$C$7*100000*VLOOKUP($B95,Population!$CK$8:$CT$15,10,TRUE)*($C$6/$I$7)*VLOOKUP($C$5,Population!$K$6:$Q$22,7,FALSE)*VLOOKUP($C$5,Population!$K$6:$R$22,8,FALSE)</f>
        <v>0.869709641614136</v>
      </c>
      <c r="D95" s="83">
        <f>$C$8*100000*VLOOKUP($B95,Population!$CK$8:$CT$15,9,TRUE)*($C$6/$I$7)*VLOOKUP($C$5,Population!$K$6:$Q$22,7,FALSE)*VLOOKUP($C$5,Population!$K$6:$R$22,8,FALSE)</f>
        <v>0.67615250805683913</v>
      </c>
      <c r="E95" s="85" t="e">
        <f>IF(HLOOKUP($C$5,Population!$U$5:$BS$106,$B95+2,FALSE)=0,0,($C95*(HLOOKUP($C$11,Population!$U$5:$BS$106,$B95+2,FALSE)/HLOOKUP($C$5,Population!$U$5:$BS$106,$B95+2,FALSE))+$D95*(HLOOKUP($D$11,Population!$U$5:$BS$106,$B95+2,FALSE)/HLOOKUP($C$5,Population!$U$5:$BS$106,$B95+2,FALSE))))</f>
        <v>#N/A</v>
      </c>
      <c r="F95" s="47"/>
      <c r="G95" s="34">
        <v>82</v>
      </c>
      <c r="H95" s="65">
        <f>(($I95*HLOOKUP($C$5,Population!$U$5:$BS$106,$G95+2,FALSE)*($C$6/$I$7)*('Données en temps réel'!$D$18/Population!$CL$16)))*VLOOKUP($C$5,Population!$K$6:$Q$22,7,FALSE)*VLOOKUP($C$5,Population!$K$6:$R$22,8,FALSE)</f>
        <v>0.74905597252195655</v>
      </c>
      <c r="I95" s="86">
        <f>'Données brutes'!$I92</f>
        <v>7.0572050791321136E-3</v>
      </c>
      <c r="K95" s="52"/>
      <c r="L95" s="47"/>
    </row>
    <row r="96" spans="2:15" x14ac:dyDescent="0.25">
      <c r="B96" s="13">
        <f t="shared" si="1"/>
        <v>83</v>
      </c>
      <c r="C96" s="84">
        <f>$C$7*100000*VLOOKUP($B96,Population!$CK$8:$CT$15,10,TRUE)*($C$6/$I$7)*VLOOKUP($C$5,Population!$K$6:$Q$22,7,FALSE)*VLOOKUP($C$5,Population!$K$6:$R$22,8,FALSE)</f>
        <v>0.869709641614136</v>
      </c>
      <c r="D96" s="83">
        <f>$C$8*100000*VLOOKUP($B96,Population!$CK$8:$CT$15,9,TRUE)*($C$6/$I$7)*VLOOKUP($C$5,Population!$K$6:$Q$22,7,FALSE)*VLOOKUP($C$5,Population!$K$6:$R$22,8,FALSE)</f>
        <v>0.67615250805683913</v>
      </c>
      <c r="E96" s="85" t="e">
        <f>IF(HLOOKUP($C$5,Population!$U$5:$BS$106,$B96+2,FALSE)=0,0,($C96*(HLOOKUP($C$11,Population!$U$5:$BS$106,$B96+2,FALSE)/HLOOKUP($C$5,Population!$U$5:$BS$106,$B96+2,FALSE))+$D96*(HLOOKUP($D$11,Population!$U$5:$BS$106,$B96+2,FALSE)/HLOOKUP($C$5,Population!$U$5:$BS$106,$B96+2,FALSE))))</f>
        <v>#N/A</v>
      </c>
      <c r="F96" s="47"/>
      <c r="G96" s="34">
        <v>83</v>
      </c>
      <c r="H96" s="65">
        <f>(($I96*HLOOKUP($C$5,Population!$U$5:$BS$106,$G96+2,FALSE)*($C$6/$I$7)*('Données en temps réel'!$D$18/Population!$CL$16)))*VLOOKUP($C$5,Population!$K$6:$Q$22,7,FALSE)*VLOOKUP($C$5,Population!$K$6:$R$22,8,FALSE)</f>
        <v>0.72669305842847964</v>
      </c>
      <c r="I96" s="86">
        <f>'Données brutes'!$I93</f>
        <v>7.0572050791321136E-3</v>
      </c>
      <c r="K96" s="75"/>
      <c r="L96" s="47"/>
      <c r="N96" s="47"/>
    </row>
    <row r="97" spans="2:14" x14ac:dyDescent="0.25">
      <c r="B97" s="13">
        <f t="shared" si="1"/>
        <v>84</v>
      </c>
      <c r="C97" s="84">
        <f>$C$7*100000*VLOOKUP($B97,Population!$CK$8:$CT$15,10,TRUE)*($C$6/$I$7)*VLOOKUP($C$5,Population!$K$6:$Q$22,7,FALSE)*VLOOKUP($C$5,Population!$K$6:$R$22,8,FALSE)</f>
        <v>0.869709641614136</v>
      </c>
      <c r="D97" s="83">
        <f>$C$8*100000*VLOOKUP($B97,Population!$CK$8:$CT$15,9,TRUE)*($C$6/$I$7)*VLOOKUP($C$5,Population!$K$6:$Q$22,7,FALSE)*VLOOKUP($C$5,Population!$K$6:$R$22,8,FALSE)</f>
        <v>0.67615250805683913</v>
      </c>
      <c r="E97" s="85" t="e">
        <f>IF(HLOOKUP($C$5,Population!$U$5:$BS$106,$B97+2,FALSE)=0,0,($C97*(HLOOKUP($C$11,Population!$U$5:$BS$106,$B97+2,FALSE)/HLOOKUP($C$5,Population!$U$5:$BS$106,$B97+2,FALSE))+$D97*(HLOOKUP($D$11,Population!$U$5:$BS$106,$B97+2,FALSE)/HLOOKUP($C$5,Population!$U$5:$BS$106,$B97+2,FALSE))))</f>
        <v>#N/A</v>
      </c>
      <c r="F97" s="47"/>
      <c r="G97" s="34">
        <v>84</v>
      </c>
      <c r="H97" s="65">
        <f>(($I97*HLOOKUP($C$5,Population!$U$5:$BS$106,$G97+2,FALSE)*($C$6/$I$7)*('Données en temps réel'!$D$18/Population!$CL$16)))*VLOOKUP($C$5,Population!$K$6:$Q$22,7,FALSE)*VLOOKUP($C$5,Population!$K$6:$R$22,8,FALSE)</f>
        <v>0.68562661618409515</v>
      </c>
      <c r="I97" s="86">
        <f>'Données brutes'!$I94</f>
        <v>7.0572050791321136E-3</v>
      </c>
      <c r="K97" s="52"/>
      <c r="L97" s="47"/>
      <c r="N97" s="53"/>
    </row>
    <row r="98" spans="2:14" x14ac:dyDescent="0.25">
      <c r="B98" s="13">
        <f t="shared" si="1"/>
        <v>85</v>
      </c>
      <c r="C98" s="84">
        <f>$C$7*100000*VLOOKUP($B98,Population!$CK$8:$CT$15,10,TRUE)*($C$6/$I$7)*VLOOKUP($C$5,Population!$K$6:$Q$22,7,FALSE)*VLOOKUP($C$5,Population!$K$6:$R$22,8,FALSE)</f>
        <v>0.869709641614136</v>
      </c>
      <c r="D98" s="83">
        <f>$C$8*100000*VLOOKUP($B98,Population!$CK$8:$CT$15,9,TRUE)*($C$6/$I$7)*VLOOKUP($C$5,Population!$K$6:$Q$22,7,FALSE)*VLOOKUP($C$5,Population!$K$6:$R$22,8,FALSE)</f>
        <v>0.67615250805683913</v>
      </c>
      <c r="E98" s="85" t="e">
        <f>IF(HLOOKUP($C$5,Population!$U$5:$BS$106,$B98+2,FALSE)=0,0,($C98*(HLOOKUP($C$11,Population!$U$5:$BS$106,$B98+2,FALSE)/HLOOKUP($C$5,Population!$U$5:$BS$106,$B98+2,FALSE))+$D98*(HLOOKUP($D$11,Population!$U$5:$BS$106,$B98+2,FALSE)/HLOOKUP($C$5,Population!$U$5:$BS$106,$B98+2,FALSE))))</f>
        <v>#N/A</v>
      </c>
      <c r="F98" s="47"/>
      <c r="G98" s="34">
        <v>85</v>
      </c>
      <c r="H98" s="65">
        <f>(($I98*HLOOKUP($C$5,Population!$U$5:$BS$106,$G98+2,FALSE)*($C$6/$I$7)*('Données en temps réel'!$D$18/Population!$CL$16)))*VLOOKUP($C$5,Population!$K$6:$Q$22,7,FALSE)*VLOOKUP($C$5,Population!$K$6:$R$22,8,FALSE)</f>
        <v>0.62138406297010729</v>
      </c>
      <c r="I98" s="86">
        <f>'Données brutes'!$I95</f>
        <v>7.0572050791321136E-3</v>
      </c>
      <c r="K98" s="52"/>
      <c r="L98" s="73"/>
    </row>
    <row r="99" spans="2:14" x14ac:dyDescent="0.25">
      <c r="B99" s="13">
        <f t="shared" si="1"/>
        <v>86</v>
      </c>
      <c r="C99" s="84">
        <f>$C$7*100000*VLOOKUP($B99,Population!$CK$8:$CT$15,10,TRUE)*($C$6/$I$7)*VLOOKUP($C$5,Population!$K$6:$Q$22,7,FALSE)*VLOOKUP($C$5,Population!$K$6:$R$22,8,FALSE)</f>
        <v>0.869709641614136</v>
      </c>
      <c r="D99" s="83">
        <f>$C$8*100000*VLOOKUP($B99,Population!$CK$8:$CT$15,9,TRUE)*($C$6/$I$7)*VLOOKUP($C$5,Population!$K$6:$Q$22,7,FALSE)*VLOOKUP($C$5,Population!$K$6:$R$22,8,FALSE)</f>
        <v>0.67615250805683913</v>
      </c>
      <c r="E99" s="85" t="e">
        <f>IF(HLOOKUP($C$5,Population!$U$5:$BS$106,$B99+2,FALSE)=0,0,($C99*(HLOOKUP($C$11,Population!$U$5:$BS$106,$B99+2,FALSE)/HLOOKUP($C$5,Population!$U$5:$BS$106,$B99+2,FALSE))+$D99*(HLOOKUP($D$11,Population!$U$5:$BS$106,$B99+2,FALSE)/HLOOKUP($C$5,Population!$U$5:$BS$106,$B99+2,FALSE))))</f>
        <v>#N/A</v>
      </c>
      <c r="F99" s="47"/>
      <c r="G99" s="34">
        <v>86</v>
      </c>
      <c r="H99" s="65">
        <f>(($I99*HLOOKUP($C$5,Population!$U$5:$BS$106,$G99+2,FALSE)*($C$6/$I$7)*('Données en temps réel'!$D$18/Population!$CL$16)))*VLOOKUP($C$5,Population!$K$6:$Q$22,7,FALSE)*VLOOKUP($C$5,Population!$K$6:$R$22,8,FALSE)</f>
        <v>0.55500686795628751</v>
      </c>
      <c r="I99" s="86">
        <f>'Données brutes'!$I96</f>
        <v>7.0572050791321136E-3</v>
      </c>
      <c r="K99" s="52"/>
      <c r="L99" s="47"/>
    </row>
    <row r="100" spans="2:14" x14ac:dyDescent="0.25">
      <c r="B100" s="13">
        <f t="shared" si="1"/>
        <v>87</v>
      </c>
      <c r="C100" s="84">
        <f>$C$7*100000*VLOOKUP($B100,Population!$CK$8:$CT$15,10,TRUE)*($C$6/$I$7)*VLOOKUP($C$5,Population!$K$6:$Q$22,7,FALSE)*VLOOKUP($C$5,Population!$K$6:$R$22,8,FALSE)</f>
        <v>0.869709641614136</v>
      </c>
      <c r="D100" s="83">
        <f>$C$8*100000*VLOOKUP($B100,Population!$CK$8:$CT$15,9,TRUE)*($C$6/$I$7)*VLOOKUP($C$5,Population!$K$6:$Q$22,7,FALSE)*VLOOKUP($C$5,Population!$K$6:$R$22,8,FALSE)</f>
        <v>0.67615250805683913</v>
      </c>
      <c r="E100" s="85" t="e">
        <f>IF(HLOOKUP($C$5,Population!$U$5:$BS$106,$B100+2,FALSE)=0,0,($C100*(HLOOKUP($C$11,Population!$U$5:$BS$106,$B100+2,FALSE)/HLOOKUP($C$5,Population!$U$5:$BS$106,$B100+2,FALSE))+$D100*(HLOOKUP($D$11,Population!$U$5:$BS$106,$B100+2,FALSE)/HLOOKUP($C$5,Population!$U$5:$BS$106,$B100+2,FALSE))))</f>
        <v>#N/A</v>
      </c>
      <c r="F100" s="47"/>
      <c r="G100" s="34">
        <v>87</v>
      </c>
      <c r="H100" s="65">
        <f>(($I100*HLOOKUP($C$5,Population!$U$5:$BS$106,$G100+2,FALSE)*($C$6/$I$7)*('Données en temps réel'!$D$18/Population!$CL$16)))*VLOOKUP($C$5,Population!$K$6:$Q$22,7,FALSE)*VLOOKUP($C$5,Population!$K$6:$R$22,8,FALSE)</f>
        <v>0.47968450730507706</v>
      </c>
      <c r="I100" s="86">
        <f>'Données brutes'!$I97</f>
        <v>7.0572050791321136E-3</v>
      </c>
      <c r="K100" s="52"/>
      <c r="L100" s="47"/>
    </row>
    <row r="101" spans="2:14" x14ac:dyDescent="0.25">
      <c r="B101" s="13">
        <f t="shared" si="1"/>
        <v>88</v>
      </c>
      <c r="C101" s="84">
        <f>$C$7*100000*VLOOKUP($B101,Population!$CK$8:$CT$15,10,TRUE)*($C$6/$I$7)*VLOOKUP($C$5,Population!$K$6:$Q$22,7,FALSE)*VLOOKUP($C$5,Population!$K$6:$R$22,8,FALSE)</f>
        <v>0.869709641614136</v>
      </c>
      <c r="D101" s="83">
        <f>$C$8*100000*VLOOKUP($B101,Population!$CK$8:$CT$15,9,TRUE)*($C$6/$I$7)*VLOOKUP($C$5,Population!$K$6:$Q$22,7,FALSE)*VLOOKUP($C$5,Population!$K$6:$R$22,8,FALSE)</f>
        <v>0.67615250805683913</v>
      </c>
      <c r="E101" s="85" t="e">
        <f>IF(HLOOKUP($C$5,Population!$U$5:$BS$106,$B101+2,FALSE)=0,0,($C101*(HLOOKUP($C$11,Population!$U$5:$BS$106,$B101+2,FALSE)/HLOOKUP($C$5,Population!$U$5:$BS$106,$B101+2,FALSE))+$D101*(HLOOKUP($D$11,Population!$U$5:$BS$106,$B101+2,FALSE)/HLOOKUP($C$5,Population!$U$5:$BS$106,$B101+2,FALSE))))</f>
        <v>#N/A</v>
      </c>
      <c r="F101" s="47"/>
      <c r="G101" s="34">
        <v>88</v>
      </c>
      <c r="H101" s="65">
        <f>(($I101*HLOOKUP($C$5,Population!$U$5:$BS$106,$G101+2,FALSE)*($C$6/$I$7)*('Données en temps réel'!$D$18/Population!$CL$16)))*VLOOKUP($C$5,Population!$K$6:$Q$22,7,FALSE)*VLOOKUP($C$5,Population!$K$6:$R$22,8,FALSE)</f>
        <v>0.43323063575635479</v>
      </c>
      <c r="I101" s="86">
        <f>'Données brutes'!$I98</f>
        <v>7.0572050791321136E-3</v>
      </c>
      <c r="K101" s="52"/>
      <c r="L101" s="47"/>
    </row>
    <row r="102" spans="2:14" x14ac:dyDescent="0.25">
      <c r="B102" s="13">
        <f t="shared" si="1"/>
        <v>89</v>
      </c>
      <c r="C102" s="84">
        <f>$C$7*100000*VLOOKUP($B102,Population!$CK$8:$CT$15,10,TRUE)*($C$6/$I$7)*VLOOKUP($C$5,Population!$K$6:$Q$22,7,FALSE)*VLOOKUP($C$5,Population!$K$6:$R$22,8,FALSE)</f>
        <v>0.869709641614136</v>
      </c>
      <c r="D102" s="83">
        <f>$C$8*100000*VLOOKUP($B102,Population!$CK$8:$CT$15,9,TRUE)*($C$6/$I$7)*VLOOKUP($C$5,Population!$K$6:$Q$22,7,FALSE)*VLOOKUP($C$5,Population!$K$6:$R$22,8,FALSE)</f>
        <v>0.67615250805683913</v>
      </c>
      <c r="E102" s="85" t="e">
        <f>IF(HLOOKUP($C$5,Population!$U$5:$BS$106,$B102+2,FALSE)=0,0,($C102*(HLOOKUP($C$11,Population!$U$5:$BS$106,$B102+2,FALSE)/HLOOKUP($C$5,Population!$U$5:$BS$106,$B102+2,FALSE))+$D102*(HLOOKUP($D$11,Population!$U$5:$BS$106,$B102+2,FALSE)/HLOOKUP($C$5,Population!$U$5:$BS$106,$B102+2,FALSE))))</f>
        <v>#N/A</v>
      </c>
      <c r="F102" s="47"/>
      <c r="G102" s="34">
        <v>89</v>
      </c>
      <c r="H102" s="65">
        <f>(($I102*HLOOKUP($C$5,Population!$U$5:$BS$106,$G102+2,FALSE)*($C$6/$I$7)*('Données en temps réel'!$D$18/Population!$CL$16)))*VLOOKUP($C$5,Population!$K$6:$Q$22,7,FALSE)*VLOOKUP($C$5,Population!$K$6:$R$22,8,FALSE)</f>
        <v>0.36319405479996619</v>
      </c>
      <c r="I102" s="86">
        <f>'Données brutes'!$I99</f>
        <v>7.0572050791321136E-3</v>
      </c>
      <c r="K102" s="52"/>
      <c r="L102" s="47"/>
    </row>
    <row r="103" spans="2:14" x14ac:dyDescent="0.25">
      <c r="B103" s="13">
        <f t="shared" si="1"/>
        <v>90</v>
      </c>
      <c r="C103" s="84">
        <f>$C$7*100000*VLOOKUP($B103,Population!$CK$8:$CT$15,10,TRUE)*($C$6/$I$7)*VLOOKUP($C$5,Population!$K$6:$Q$22,7,FALSE)*VLOOKUP($C$5,Population!$K$6:$R$22,8,FALSE)</f>
        <v>0.869709641614136</v>
      </c>
      <c r="D103" s="83">
        <f>$C$8*100000*VLOOKUP($B103,Population!$CK$8:$CT$15,9,TRUE)*($C$6/$I$7)*VLOOKUP($C$5,Population!$K$6:$Q$22,7,FALSE)*VLOOKUP($C$5,Population!$K$6:$R$22,8,FALSE)</f>
        <v>0.67615250805683913</v>
      </c>
      <c r="E103" s="85" t="e">
        <f>IF(HLOOKUP($C$5,Population!$U$5:$BS$106,$B103+2,FALSE)=0,0,($C103*(HLOOKUP($C$11,Population!$U$5:$BS$106,$B103+2,FALSE)/HLOOKUP($C$5,Population!$U$5:$BS$106,$B103+2,FALSE))+$D103*(HLOOKUP($D$11,Population!$U$5:$BS$106,$B103+2,FALSE)/HLOOKUP($C$5,Population!$U$5:$BS$106,$B103+2,FALSE))))</f>
        <v>#N/A</v>
      </c>
      <c r="F103" s="47"/>
      <c r="G103" s="34">
        <v>90</v>
      </c>
      <c r="H103" s="65">
        <f>(($I103*HLOOKUP($C$5,Population!$U$5:$BS$106,$G103+2,FALSE)*($C$6/$I$7)*('Données en temps réel'!$D$18/Population!$CL$16)))*VLOOKUP($C$5,Population!$K$6:$Q$22,7,FALSE)*VLOOKUP($C$5,Population!$K$6:$R$22,8,FALSE)</f>
        <v>0.31196265160400116</v>
      </c>
      <c r="I103" s="86">
        <f>'Données brutes'!$I100</f>
        <v>7.0572050791321136E-3</v>
      </c>
      <c r="K103" s="52"/>
      <c r="L103" s="47"/>
    </row>
    <row r="104" spans="2:14" x14ac:dyDescent="0.25">
      <c r="B104" s="13">
        <f t="shared" si="1"/>
        <v>91</v>
      </c>
      <c r="C104" s="84">
        <f>$C$7*100000*VLOOKUP($B104,Population!$CK$8:$CT$15,10,TRUE)*($C$6/$I$7)*VLOOKUP($C$5,Population!$K$6:$Q$22,7,FALSE)*VLOOKUP($C$5,Population!$K$6:$R$22,8,FALSE)</f>
        <v>0.869709641614136</v>
      </c>
      <c r="D104" s="83">
        <f>$C$8*100000*VLOOKUP($B104,Population!$CK$8:$CT$15,9,TRUE)*($C$6/$I$7)*VLOOKUP($C$5,Population!$K$6:$Q$22,7,FALSE)*VLOOKUP($C$5,Population!$K$6:$R$22,8,FALSE)</f>
        <v>0.67615250805683913</v>
      </c>
      <c r="E104" s="85" t="e">
        <f>IF(HLOOKUP($C$5,Population!$U$5:$BS$106,$B104+2,FALSE)=0,0,($C104*(HLOOKUP($C$11,Population!$U$5:$BS$106,$B104+2,FALSE)/HLOOKUP($C$5,Population!$U$5:$BS$106,$B104+2,FALSE))+$D104*(HLOOKUP($D$11,Population!$U$5:$BS$106,$B104+2,FALSE)/HLOOKUP($C$5,Population!$U$5:$BS$106,$B104+2,FALSE))))</f>
        <v>#N/A</v>
      </c>
      <c r="F104" s="47"/>
      <c r="G104" s="34">
        <v>91</v>
      </c>
      <c r="H104" s="65">
        <f>(($I104*HLOOKUP($C$5,Population!$U$5:$BS$106,$G104+2,FALSE)*($C$6/$I$7)*('Données en temps réel'!$D$18/Population!$CL$16)))*VLOOKUP($C$5,Population!$K$6:$Q$22,7,FALSE)*VLOOKUP($C$5,Population!$K$6:$R$22,8,FALSE)</f>
        <v>0.26012135075094134</v>
      </c>
      <c r="I104" s="86">
        <f>'Données brutes'!$I101</f>
        <v>7.0572050791321136E-3</v>
      </c>
      <c r="K104" s="52"/>
      <c r="L104" s="47"/>
    </row>
    <row r="105" spans="2:14" x14ac:dyDescent="0.25">
      <c r="B105" s="13">
        <f t="shared" si="1"/>
        <v>92</v>
      </c>
      <c r="C105" s="84">
        <f>$C$7*100000*VLOOKUP($B105,Population!$CK$8:$CT$15,10,TRUE)*($C$6/$I$7)*VLOOKUP($C$5,Population!$K$6:$Q$22,7,FALSE)*VLOOKUP($C$5,Population!$K$6:$R$22,8,FALSE)</f>
        <v>0.869709641614136</v>
      </c>
      <c r="D105" s="83">
        <f>$C$8*100000*VLOOKUP($B105,Population!$CK$8:$CT$15,9,TRUE)*($C$6/$I$7)*VLOOKUP($C$5,Population!$K$6:$Q$22,7,FALSE)*VLOOKUP($C$5,Population!$K$6:$R$22,8,FALSE)</f>
        <v>0.67615250805683913</v>
      </c>
      <c r="E105" s="85" t="e">
        <f>IF(HLOOKUP($C$5,Population!$U$5:$BS$106,$B105+2,FALSE)=0,0,($C105*(HLOOKUP($C$11,Population!$U$5:$BS$106,$B105+2,FALSE)/HLOOKUP($C$5,Population!$U$5:$BS$106,$B105+2,FALSE))+$D105*(HLOOKUP($D$11,Population!$U$5:$BS$106,$B105+2,FALSE)/HLOOKUP($C$5,Population!$U$5:$BS$106,$B105+2,FALSE))))</f>
        <v>#N/A</v>
      </c>
      <c r="F105" s="47"/>
      <c r="G105" s="34">
        <v>92</v>
      </c>
      <c r="H105" s="65">
        <f>(($I105*HLOOKUP($C$5,Population!$U$5:$BS$106,$G105+2,FALSE)*($C$6/$I$7)*('Données en temps réel'!$D$18/Population!$CL$16)))*VLOOKUP($C$5,Population!$K$6:$Q$22,7,FALSE)*VLOOKUP($C$5,Population!$K$6:$R$22,8,FALSE)</f>
        <v>0.20899159716449214</v>
      </c>
      <c r="I105" s="86">
        <f>'Données brutes'!$I102</f>
        <v>7.0572050791321136E-3</v>
      </c>
      <c r="K105" s="52"/>
      <c r="L105" s="47"/>
    </row>
    <row r="106" spans="2:14" x14ac:dyDescent="0.25">
      <c r="B106" s="13">
        <f t="shared" si="1"/>
        <v>93</v>
      </c>
      <c r="C106" s="84">
        <f>$C$7*100000*VLOOKUP($B106,Population!$CK$8:$CT$15,10,TRUE)*($C$6/$I$7)*VLOOKUP($C$5,Population!$K$6:$Q$22,7,FALSE)*VLOOKUP($C$5,Population!$K$6:$R$22,8,FALSE)</f>
        <v>0.869709641614136</v>
      </c>
      <c r="D106" s="83">
        <f>$C$8*100000*VLOOKUP($B106,Population!$CK$8:$CT$15,9,TRUE)*($C$6/$I$7)*VLOOKUP($C$5,Population!$K$6:$Q$22,7,FALSE)*VLOOKUP($C$5,Population!$K$6:$R$22,8,FALSE)</f>
        <v>0.67615250805683913</v>
      </c>
      <c r="E106" s="85" t="e">
        <f>IF(HLOOKUP($C$5,Population!$U$5:$BS$106,$B106+2,FALSE)=0,0,($C106*(HLOOKUP($C$11,Population!$U$5:$BS$106,$B106+2,FALSE)/HLOOKUP($C$5,Population!$U$5:$BS$106,$B106+2,FALSE))+$D106*(HLOOKUP($D$11,Population!$U$5:$BS$106,$B106+2,FALSE)/HLOOKUP($C$5,Population!$U$5:$BS$106,$B106+2,FALSE))))</f>
        <v>#N/A</v>
      </c>
      <c r="F106" s="47"/>
      <c r="G106" s="34">
        <v>93</v>
      </c>
      <c r="H106" s="65">
        <f>(($I106*HLOOKUP($C$5,Population!$U$5:$BS$106,$G106+2,FALSE)*($C$6/$I$7)*('Données en temps réel'!$D$18/Population!$CL$16)))*VLOOKUP($C$5,Population!$K$6:$Q$22,7,FALSE)*VLOOKUP($C$5,Population!$K$6:$R$22,8,FALSE)</f>
        <v>0.16640041077737044</v>
      </c>
      <c r="I106" s="86">
        <f>'Données brutes'!$I103</f>
        <v>7.0572050791321136E-3</v>
      </c>
      <c r="K106" s="52"/>
      <c r="L106" s="47"/>
    </row>
    <row r="107" spans="2:14" x14ac:dyDescent="0.25">
      <c r="B107" s="13">
        <f t="shared" si="1"/>
        <v>94</v>
      </c>
      <c r="C107" s="84">
        <f>$C$7*100000*VLOOKUP($B107,Population!$CK$8:$CT$15,10,TRUE)*($C$6/$I$7)*VLOOKUP($C$5,Population!$K$6:$Q$22,7,FALSE)*VLOOKUP($C$5,Population!$K$6:$R$22,8,FALSE)</f>
        <v>0.869709641614136</v>
      </c>
      <c r="D107" s="83">
        <f>$C$8*100000*VLOOKUP($B107,Population!$CK$8:$CT$15,9,TRUE)*($C$6/$I$7)*VLOOKUP($C$5,Population!$K$6:$Q$22,7,FALSE)*VLOOKUP($C$5,Population!$K$6:$R$22,8,FALSE)</f>
        <v>0.67615250805683913</v>
      </c>
      <c r="E107" s="85" t="e">
        <f>IF(HLOOKUP($C$5,Population!$U$5:$BS$106,$B107+2,FALSE)=0,0,($C107*(HLOOKUP($C$11,Population!$U$5:$BS$106,$B107+2,FALSE)/HLOOKUP($C$5,Population!$U$5:$BS$106,$B107+2,FALSE))+$D107*(HLOOKUP($D$11,Population!$U$5:$BS$106,$B107+2,FALSE)/HLOOKUP($C$5,Population!$U$5:$BS$106,$B107+2,FALSE))))</f>
        <v>#N/A</v>
      </c>
      <c r="F107" s="47"/>
      <c r="G107" s="34">
        <v>94</v>
      </c>
      <c r="H107" s="65">
        <f>(($I107*HLOOKUP($C$5,Population!$U$5:$BS$106,$G107+2,FALSE)*($C$6/$I$7)*('Données en temps réel'!$D$18/Population!$CL$16)))*VLOOKUP($C$5,Population!$K$6:$Q$22,7,FALSE)*VLOOKUP($C$5,Population!$K$6:$R$22,8,FALSE)</f>
        <v>0.1333642876847343</v>
      </c>
      <c r="I107" s="86">
        <f>'Données brutes'!$I104</f>
        <v>7.0572050791321136E-3</v>
      </c>
      <c r="K107" s="52"/>
      <c r="L107" s="47"/>
    </row>
    <row r="108" spans="2:14" x14ac:dyDescent="0.25">
      <c r="B108" s="13">
        <f t="shared" si="1"/>
        <v>95</v>
      </c>
      <c r="C108" s="84">
        <f>$C$7*100000*VLOOKUP($B108,Population!$CK$8:$CT$15,10,TRUE)*($C$6/$I$7)*VLOOKUP($C$5,Population!$K$6:$Q$22,7,FALSE)*VLOOKUP($C$5,Population!$K$6:$R$22,8,FALSE)</f>
        <v>0.869709641614136</v>
      </c>
      <c r="D108" s="83">
        <f>$C$8*100000*VLOOKUP($B108,Population!$CK$8:$CT$15,9,TRUE)*($C$6/$I$7)*VLOOKUP($C$5,Population!$K$6:$Q$22,7,FALSE)*VLOOKUP($C$5,Population!$K$6:$R$22,8,FALSE)</f>
        <v>0.67615250805683913</v>
      </c>
      <c r="E108" s="85" t="e">
        <f>IF(HLOOKUP($C$5,Population!$U$5:$BS$106,$B108+2,FALSE)=0,0,($C108*(HLOOKUP($C$11,Population!$U$5:$BS$106,$B108+2,FALSE)/HLOOKUP($C$5,Population!$U$5:$BS$106,$B108+2,FALSE))+$D108*(HLOOKUP($D$11,Population!$U$5:$BS$106,$B108+2,FALSE)/HLOOKUP($C$5,Population!$U$5:$BS$106,$B108+2,FALSE))))</f>
        <v>#N/A</v>
      </c>
      <c r="F108" s="47"/>
      <c r="G108" s="34">
        <v>95</v>
      </c>
      <c r="H108" s="65">
        <f>(($I108*HLOOKUP($C$5,Population!$U$5:$BS$106,$G108+2,FALSE)*($C$6/$I$7)*('Données en temps réel'!$D$18/Population!$CL$16)))*VLOOKUP($C$5,Population!$K$6:$Q$22,7,FALSE)*VLOOKUP($C$5,Population!$K$6:$R$22,8,FALSE)</f>
        <v>9.7786924354203039E-2</v>
      </c>
      <c r="I108" s="86">
        <f>'Données brutes'!$I105</f>
        <v>7.0572050791321136E-3</v>
      </c>
      <c r="K108" s="52"/>
      <c r="L108" s="47"/>
    </row>
    <row r="109" spans="2:14" x14ac:dyDescent="0.25">
      <c r="B109" s="13">
        <f t="shared" si="1"/>
        <v>96</v>
      </c>
      <c r="C109" s="84">
        <f>$C$7*100000*VLOOKUP($B109,Population!$CK$8:$CT$15,10,TRUE)*($C$6/$I$7)*VLOOKUP($C$5,Population!$K$6:$Q$22,7,FALSE)*VLOOKUP($C$5,Population!$K$6:$R$22,8,FALSE)</f>
        <v>0.869709641614136</v>
      </c>
      <c r="D109" s="83">
        <f>$C$8*100000*VLOOKUP($B109,Population!$CK$8:$CT$15,9,TRUE)*($C$6/$I$7)*VLOOKUP($C$5,Population!$K$6:$Q$22,7,FALSE)*VLOOKUP($C$5,Population!$K$6:$R$22,8,FALSE)</f>
        <v>0.67615250805683913</v>
      </c>
      <c r="E109" s="85" t="e">
        <f>IF(HLOOKUP($C$5,Population!$U$5:$BS$106,$B109+2,FALSE)=0,0,($C109*(HLOOKUP($C$11,Population!$U$5:$BS$106,$B109+2,FALSE)/HLOOKUP($C$5,Population!$U$5:$BS$106,$B109+2,FALSE))+$D109*(HLOOKUP($D$11,Population!$U$5:$BS$106,$B109+2,FALSE)/HLOOKUP($C$5,Population!$U$5:$BS$106,$B109+2,FALSE))))</f>
        <v>#N/A</v>
      </c>
      <c r="F109" s="47"/>
      <c r="G109" s="34">
        <v>96</v>
      </c>
      <c r="H109" s="65">
        <f>(($I109*HLOOKUP($C$5,Population!$U$5:$BS$106,$G109+2,FALSE)*($C$6/$I$7)*('Données en temps réel'!$D$18/Population!$CL$16)))*VLOOKUP($C$5,Population!$K$6:$Q$22,7,FALSE)*VLOOKUP($C$5,Population!$K$6:$R$22,8,FALSE)</f>
        <v>6.7292041499461969E-2</v>
      </c>
      <c r="I109" s="86">
        <f>'Données brutes'!$I106</f>
        <v>7.0572050791321136E-3</v>
      </c>
      <c r="K109" s="52"/>
      <c r="L109" s="47"/>
    </row>
    <row r="110" spans="2:14" x14ac:dyDescent="0.25">
      <c r="B110" s="13">
        <f t="shared" si="1"/>
        <v>97</v>
      </c>
      <c r="C110" s="84">
        <f>$C$7*100000*VLOOKUP($B110,Population!$CK$8:$CT$15,10,TRUE)*($C$6/$I$7)*VLOOKUP($C$5,Population!$K$6:$Q$22,7,FALSE)*VLOOKUP($C$5,Population!$K$6:$R$22,8,FALSE)</f>
        <v>0.869709641614136</v>
      </c>
      <c r="D110" s="83">
        <f>$C$8*100000*VLOOKUP($B110,Population!$CK$8:$CT$15,9,TRUE)*($C$6/$I$7)*VLOOKUP($C$5,Population!$K$6:$Q$22,7,FALSE)*VLOOKUP($C$5,Population!$K$6:$R$22,8,FALSE)</f>
        <v>0.67615250805683913</v>
      </c>
      <c r="E110" s="85" t="e">
        <f>IF(HLOOKUP($C$5,Population!$U$5:$BS$106,$B110+2,FALSE)=0,0,($C110*(HLOOKUP($C$11,Population!$U$5:$BS$106,$B110+2,FALSE)/HLOOKUP($C$5,Population!$U$5:$BS$106,$B110+2,FALSE))+$D110*(HLOOKUP($D$11,Population!$U$5:$BS$106,$B110+2,FALSE)/HLOOKUP($C$5,Population!$U$5:$BS$106,$B110+2,FALSE))))</f>
        <v>#N/A</v>
      </c>
      <c r="F110" s="47"/>
      <c r="G110" s="34">
        <v>97</v>
      </c>
      <c r="H110" s="65">
        <f>(($I110*HLOOKUP($C$5,Population!$U$5:$BS$106,$G110+2,FALSE)*($C$6/$I$7)*('Données en temps réel'!$D$18/Population!$CL$16)))*VLOOKUP($C$5,Population!$K$6:$Q$22,7,FALSE)*VLOOKUP($C$5,Population!$K$6:$R$22,8,FALSE)</f>
        <v>4.4929127405985175E-2</v>
      </c>
      <c r="I110" s="86">
        <f>'Données brutes'!$I107</f>
        <v>7.0572050791321136E-3</v>
      </c>
      <c r="K110" s="52"/>
      <c r="L110" s="47"/>
    </row>
    <row r="111" spans="2:14" x14ac:dyDescent="0.25">
      <c r="B111" s="13">
        <f t="shared" si="1"/>
        <v>98</v>
      </c>
      <c r="C111" s="84">
        <f>$C$7*100000*VLOOKUP($B111,Population!$CK$8:$CT$15,10,TRUE)*($C$6/$I$7)*VLOOKUP($C$5,Population!$K$6:$Q$22,7,FALSE)*VLOOKUP($C$5,Population!$K$6:$R$22,8,FALSE)</f>
        <v>0.869709641614136</v>
      </c>
      <c r="D111" s="83">
        <f>$C$8*100000*VLOOKUP($B111,Population!$CK$8:$CT$15,9,TRUE)*($C$6/$I$7)*VLOOKUP($C$5,Population!$K$6:$Q$22,7,FALSE)*VLOOKUP($C$5,Population!$K$6:$R$22,8,FALSE)</f>
        <v>0.67615250805683913</v>
      </c>
      <c r="E111" s="85" t="e">
        <f>IF(HLOOKUP($C$5,Population!$U$5:$BS$106,$B111+2,FALSE)=0,0,($C111*(HLOOKUP($C$11,Population!$U$5:$BS$106,$B111+2,FALSE)/HLOOKUP($C$5,Population!$U$5:$BS$106,$B111+2,FALSE))+$D111*(HLOOKUP($D$11,Population!$U$5:$BS$106,$B111+2,FALSE)/HLOOKUP($C$5,Population!$U$5:$BS$106,$B111+2,FALSE))))</f>
        <v>#N/A</v>
      </c>
      <c r="F111" s="47"/>
      <c r="G111" s="34">
        <v>98</v>
      </c>
      <c r="H111" s="65">
        <f>(($I111*HLOOKUP($C$5,Population!$U$5:$BS$106,$G111+2,FALSE)*($C$6/$I$7)*('Données en temps réel'!$D$18/Population!$CL$16)))*VLOOKUP($C$5,Population!$K$6:$Q$22,7,FALSE)*VLOOKUP($C$5,Population!$K$6:$R$22,8,FALSE)</f>
        <v>3.2934473483120348E-2</v>
      </c>
      <c r="I111" s="86">
        <f>'Données brutes'!$I108</f>
        <v>7.0572050791321136E-3</v>
      </c>
      <c r="K111" s="52"/>
      <c r="L111" s="47"/>
    </row>
    <row r="112" spans="2:14" x14ac:dyDescent="0.25">
      <c r="B112" s="13">
        <f t="shared" si="1"/>
        <v>99</v>
      </c>
      <c r="C112" s="84">
        <f>$C$7*100000*VLOOKUP($B112,Population!$CK$8:$CT$15,10,TRUE)*($C$6/$I$7)*VLOOKUP($C$5,Population!$K$6:$Q$22,7,FALSE)*VLOOKUP($C$5,Population!$K$6:$R$22,8,FALSE)</f>
        <v>0.869709641614136</v>
      </c>
      <c r="D112" s="83">
        <f>$C$8*100000*VLOOKUP($B112,Population!$CK$8:$CT$15,9,TRUE)*($C$6/$I$7)*VLOOKUP($C$5,Population!$K$6:$Q$22,7,FALSE)*VLOOKUP($C$5,Population!$K$6:$R$22,8,FALSE)</f>
        <v>0.67615250805683913</v>
      </c>
      <c r="E112" s="85" t="e">
        <f>IF(HLOOKUP($C$5,Population!$U$5:$BS$106,$B112+2,FALSE)=0,0,($C112*(HLOOKUP($C$11,Population!$U$5:$BS$106,$B112+2,FALSE)/HLOOKUP($C$5,Population!$U$5:$BS$106,$B112+2,FALSE))+$D112*(HLOOKUP($D$11,Population!$U$5:$BS$106,$B112+2,FALSE)/HLOOKUP($C$5,Population!$U$5:$BS$106,$B112+2,FALSE))))</f>
        <v>#N/A</v>
      </c>
      <c r="F112" s="47"/>
      <c r="G112" s="34">
        <v>99</v>
      </c>
      <c r="H112" s="65">
        <f>(($I112*HLOOKUP($C$5,Population!$U$5:$BS$106,$G112+2,FALSE)*($C$6/$I$7)*('Données en temps réel'!$D$18/Population!$CL$16)))*VLOOKUP($C$5,Population!$K$6:$Q$22,7,FALSE)*VLOOKUP($C$5,Population!$K$6:$R$22,8,FALSE)</f>
        <v>2.2159614874445177E-2</v>
      </c>
      <c r="I112" s="86">
        <f>'Données brutes'!$I109</f>
        <v>7.0572050791321136E-3</v>
      </c>
      <c r="K112" s="52"/>
      <c r="L112" s="22"/>
    </row>
    <row r="113" spans="2:12" x14ac:dyDescent="0.25">
      <c r="B113" s="13" t="str">
        <f>"100+"</f>
        <v>100+</v>
      </c>
      <c r="C113" s="84">
        <f>C112</f>
        <v>0.869709641614136</v>
      </c>
      <c r="D113" s="83">
        <f>D112</f>
        <v>0.67615250805683913</v>
      </c>
      <c r="E113" s="85" t="e">
        <f>E112</f>
        <v>#N/A</v>
      </c>
      <c r="F113" s="47"/>
      <c r="G113" s="34" t="s">
        <v>28</v>
      </c>
      <c r="H113" s="65">
        <f>H112</f>
        <v>2.2159614874445177E-2</v>
      </c>
      <c r="I113" s="86">
        <f>'Données brutes'!$I110</f>
        <v>7.0572050791321136E-3</v>
      </c>
      <c r="K113" s="52"/>
      <c r="L113" s="47"/>
    </row>
    <row r="114" spans="2:12" x14ac:dyDescent="0.25">
      <c r="H114" s="47"/>
    </row>
  </sheetData>
  <mergeCells count="1">
    <mergeCell ref="B4:C4"/>
  </mergeCells>
  <dataValidations count="2">
    <dataValidation type="decimal" allowBlank="1" showErrorMessage="1" errorTitle="Fat Rate Too Small" error="The fatality rate you have chosen is less than the current historic fatality rate." promptTitle="Fatality Rate Below Min" prompt="The fatality rate you have chosen is below the current historic fatality rate for this region." sqref="K15" xr:uid="{823D25A7-1FC7-46D9-99E0-EB702760BBB0}">
      <formula1>0.04</formula1>
      <formula2>100</formula2>
    </dataValidation>
    <dataValidation type="decimal" showInputMessage="1" showErrorMessage="1" errorTitle="Fatality Rate Less Than Historic" error="The fatality rate you have entered is less than the historcially experienced fatality rate. Please increase your fataloity rate to at least current experience in cell $i$3." sqref="C6" xr:uid="{8A56579A-9378-4A49-B8C9-75585138CA85}">
      <formula1>$I$3</formula1>
      <formula2>1</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0C49467-E592-40C3-8D77-AE2A19335DD4}">
          <x14:formula1>
            <xm:f>Population!$K$6:$K$22</xm:f>
          </x14:formula1>
          <xm:sqref>C5</xm:sqref>
        </x14:dataValidation>
        <x14:dataValidation type="list" allowBlank="1" showInputMessage="1" showErrorMessage="1" xr:uid="{E04C7ED2-7FA3-4985-8353-DF11A38367A7}">
          <x14:formula1>
            <xm:f>'Données mondiales'!$C$2:$C$192</xm:f>
          </x14:formula1>
          <xm:sqref>L2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88A4D-EAF4-4926-A8F2-332F597F0DDC}">
  <sheetPr>
    <tabColor theme="0" tint="-0.249977111117893"/>
  </sheetPr>
  <dimension ref="B1:I110"/>
  <sheetViews>
    <sheetView zoomScaleNormal="100" workbookViewId="0">
      <selection activeCell="B8" sqref="B8:E8"/>
    </sheetView>
  </sheetViews>
  <sheetFormatPr defaultColWidth="9" defaultRowHeight="15" x14ac:dyDescent="0.25"/>
  <cols>
    <col min="3" max="3" width="10.7109375" customWidth="1"/>
    <col min="4" max="4" width="11.140625" customWidth="1"/>
    <col min="7" max="7" width="11.7109375" customWidth="1"/>
    <col min="8" max="9" width="13.7109375" customWidth="1"/>
  </cols>
  <sheetData>
    <row r="1" spans="2:9" ht="17.25" x14ac:dyDescent="0.3">
      <c r="B1" s="128" t="s">
        <v>569</v>
      </c>
      <c r="C1" s="2"/>
      <c r="D1" s="2"/>
      <c r="E1" s="2"/>
      <c r="F1" s="129"/>
    </row>
    <row r="3" spans="2:9" x14ac:dyDescent="0.25">
      <c r="B3" s="4"/>
      <c r="C3" s="4"/>
      <c r="E3" s="1"/>
    </row>
    <row r="4" spans="2:9" x14ac:dyDescent="0.25">
      <c r="E4" s="1"/>
    </row>
    <row r="6" spans="2:9" x14ac:dyDescent="0.25">
      <c r="B6" s="43" t="s">
        <v>554</v>
      </c>
      <c r="C6" s="43"/>
      <c r="D6" s="43"/>
      <c r="F6" s="43" t="s">
        <v>1268</v>
      </c>
      <c r="G6" s="43"/>
      <c r="H6" s="132"/>
    </row>
    <row r="8" spans="2:9" ht="31.7" customHeight="1" x14ac:dyDescent="0.25">
      <c r="B8" s="141"/>
      <c r="C8" s="141"/>
      <c r="D8" s="141"/>
      <c r="E8" s="141"/>
    </row>
    <row r="9" spans="2:9" ht="45" x14ac:dyDescent="0.25">
      <c r="B9" s="87" t="s">
        <v>611</v>
      </c>
      <c r="C9" s="80" t="s">
        <v>1242</v>
      </c>
      <c r="D9" s="80" t="s">
        <v>1243</v>
      </c>
      <c r="E9" s="79"/>
      <c r="F9" s="87" t="s">
        <v>612</v>
      </c>
      <c r="G9" s="80" t="s">
        <v>1270</v>
      </c>
      <c r="H9" s="80" t="s">
        <v>1271</v>
      </c>
      <c r="I9" s="80" t="s">
        <v>1272</v>
      </c>
    </row>
    <row r="10" spans="2:9" x14ac:dyDescent="0.25">
      <c r="B10" s="89">
        <v>0</v>
      </c>
      <c r="C10" s="90">
        <f>VLOOKUP($B10,Population!$CK$8:$CV$15,12,TRUE)</f>
        <v>8.5462126944655225E-3</v>
      </c>
      <c r="D10" s="91">
        <f>VLOOKUP($B10,Population!$CK$8:$CV$15,11,TRUE)</f>
        <v>8.4570296630461003E-3</v>
      </c>
      <c r="F10" s="89">
        <v>0</v>
      </c>
      <c r="G10" s="92">
        <f>VLOOKUP($F10,Population!$CK$8:$CT$15,10,TRUE)</f>
        <v>3.5466261562801509E-7</v>
      </c>
      <c r="H10" s="93">
        <f>VLOOKUP($F10,Population!$CK$8:$CT$15,9,TRUE)</f>
        <v>3.5096157420491416E-7</v>
      </c>
      <c r="I10" s="94">
        <f>VLOOKUP($F10,Population!$CK$8:$CT$15,8,TRUE)</f>
        <v>3.5276583179416572E-7</v>
      </c>
    </row>
    <row r="11" spans="2:9" x14ac:dyDescent="0.25">
      <c r="B11" s="89">
        <f>B10+1</f>
        <v>1</v>
      </c>
      <c r="C11" s="90">
        <f>VLOOKUP($B11,Population!$CK$8:$CV$15,12,TRUE)</f>
        <v>8.5462126944655225E-3</v>
      </c>
      <c r="D11" s="91">
        <f>VLOOKUP($B11,Population!$CK$8:$CV$15,11,TRUE)</f>
        <v>8.4570296630461003E-3</v>
      </c>
      <c r="F11" s="89">
        <f>F10+1</f>
        <v>1</v>
      </c>
      <c r="G11" s="92">
        <f>VLOOKUP($F11,Population!$CK$8:$CT$15,10,TRUE)</f>
        <v>3.5466261562801509E-7</v>
      </c>
      <c r="H11" s="93">
        <f>VLOOKUP($F11,Population!$CK$8:$CT$15,9,TRUE)</f>
        <v>3.5096157420491416E-7</v>
      </c>
      <c r="I11" s="94">
        <f>VLOOKUP($F11,Population!$CK$8:$CT$15,8,TRUE)</f>
        <v>3.5276583179416572E-7</v>
      </c>
    </row>
    <row r="12" spans="2:9" x14ac:dyDescent="0.25">
      <c r="B12" s="89">
        <f t="shared" ref="B12:B75" si="0">B11+1</f>
        <v>2</v>
      </c>
      <c r="C12" s="90">
        <f>VLOOKUP($B12,Population!$CK$8:$CV$15,12,TRUE)</f>
        <v>8.5462126944655225E-3</v>
      </c>
      <c r="D12" s="91">
        <f>VLOOKUP($B12,Population!$CK$8:$CV$15,11,TRUE)</f>
        <v>8.4570296630461003E-3</v>
      </c>
      <c r="F12" s="89">
        <f t="shared" ref="F12:F75" si="1">F11+1</f>
        <v>2</v>
      </c>
      <c r="G12" s="92">
        <f>VLOOKUP($F12,Population!$CK$8:$CT$15,10,TRUE)</f>
        <v>3.5466261562801509E-7</v>
      </c>
      <c r="H12" s="93">
        <f>VLOOKUP($F12,Population!$CK$8:$CT$15,9,TRUE)</f>
        <v>3.5096157420491416E-7</v>
      </c>
      <c r="I12" s="94">
        <f>VLOOKUP($F12,Population!$CK$8:$CT$15,8,TRUE)</f>
        <v>3.5276583179416572E-7</v>
      </c>
    </row>
    <row r="13" spans="2:9" x14ac:dyDescent="0.25">
      <c r="B13" s="89">
        <f t="shared" si="0"/>
        <v>3</v>
      </c>
      <c r="C13" s="90">
        <f>VLOOKUP($B13,Population!$CK$8:$CV$15,12,TRUE)</f>
        <v>8.5462126944655225E-3</v>
      </c>
      <c r="D13" s="91">
        <f>VLOOKUP($B13,Population!$CK$8:$CV$15,11,TRUE)</f>
        <v>8.4570296630461003E-3</v>
      </c>
      <c r="F13" s="89">
        <f t="shared" si="1"/>
        <v>3</v>
      </c>
      <c r="G13" s="92">
        <f>VLOOKUP($F13,Population!$CK$8:$CT$15,10,TRUE)</f>
        <v>3.5466261562801509E-7</v>
      </c>
      <c r="H13" s="93">
        <f>VLOOKUP($F13,Population!$CK$8:$CT$15,9,TRUE)</f>
        <v>3.5096157420491416E-7</v>
      </c>
      <c r="I13" s="94">
        <f>VLOOKUP($F13,Population!$CK$8:$CT$15,8,TRUE)</f>
        <v>3.5276583179416572E-7</v>
      </c>
    </row>
    <row r="14" spans="2:9" x14ac:dyDescent="0.25">
      <c r="B14" s="89">
        <f t="shared" si="0"/>
        <v>4</v>
      </c>
      <c r="C14" s="90">
        <f>VLOOKUP($B14,Population!$CK$8:$CV$15,12,TRUE)</f>
        <v>8.5462126944655225E-3</v>
      </c>
      <c r="D14" s="91">
        <f>VLOOKUP($B14,Population!$CK$8:$CV$15,11,TRUE)</f>
        <v>8.4570296630461003E-3</v>
      </c>
      <c r="F14" s="89">
        <f t="shared" si="1"/>
        <v>4</v>
      </c>
      <c r="G14" s="92">
        <f>VLOOKUP($F14,Population!$CK$8:$CT$15,10,TRUE)</f>
        <v>3.5466261562801509E-7</v>
      </c>
      <c r="H14" s="93">
        <f>VLOOKUP($F14,Population!$CK$8:$CT$15,9,TRUE)</f>
        <v>3.5096157420491416E-7</v>
      </c>
      <c r="I14" s="94">
        <f>VLOOKUP($F14,Population!$CK$8:$CT$15,8,TRUE)</f>
        <v>3.5276583179416572E-7</v>
      </c>
    </row>
    <row r="15" spans="2:9" x14ac:dyDescent="0.25">
      <c r="B15" s="89">
        <f t="shared" si="0"/>
        <v>5</v>
      </c>
      <c r="C15" s="90">
        <f>VLOOKUP($B15,Population!$CK$8:$CV$15,12,TRUE)</f>
        <v>8.5462126944655225E-3</v>
      </c>
      <c r="D15" s="91">
        <f>VLOOKUP($B15,Population!$CK$8:$CV$15,11,TRUE)</f>
        <v>8.4570296630461003E-3</v>
      </c>
      <c r="F15" s="89">
        <f t="shared" si="1"/>
        <v>5</v>
      </c>
      <c r="G15" s="92">
        <f>VLOOKUP($F15,Population!$CK$8:$CT$15,10,TRUE)</f>
        <v>3.5466261562801509E-7</v>
      </c>
      <c r="H15" s="93">
        <f>VLOOKUP($F15,Population!$CK$8:$CT$15,9,TRUE)</f>
        <v>3.5096157420491416E-7</v>
      </c>
      <c r="I15" s="94">
        <f>VLOOKUP($F15,Population!$CK$8:$CT$15,8,TRUE)</f>
        <v>3.5276583179416572E-7</v>
      </c>
    </row>
    <row r="16" spans="2:9" x14ac:dyDescent="0.25">
      <c r="B16" s="89">
        <f t="shared" si="0"/>
        <v>6</v>
      </c>
      <c r="C16" s="90">
        <f>VLOOKUP($B16,Population!$CK$8:$CV$15,12,TRUE)</f>
        <v>8.5462126944655225E-3</v>
      </c>
      <c r="D16" s="91">
        <f>VLOOKUP($B16,Population!$CK$8:$CV$15,11,TRUE)</f>
        <v>8.4570296630461003E-3</v>
      </c>
      <c r="F16" s="89">
        <f t="shared" si="1"/>
        <v>6</v>
      </c>
      <c r="G16" s="92">
        <f>VLOOKUP($F16,Population!$CK$8:$CT$15,10,TRUE)</f>
        <v>3.5466261562801509E-7</v>
      </c>
      <c r="H16" s="93">
        <f>VLOOKUP($F16,Population!$CK$8:$CT$15,9,TRUE)</f>
        <v>3.5096157420491416E-7</v>
      </c>
      <c r="I16" s="94">
        <f>VLOOKUP($F16,Population!$CK$8:$CT$15,8,TRUE)</f>
        <v>3.5276583179416572E-7</v>
      </c>
    </row>
    <row r="17" spans="2:9" x14ac:dyDescent="0.25">
      <c r="B17" s="89">
        <f t="shared" si="0"/>
        <v>7</v>
      </c>
      <c r="C17" s="90">
        <f>VLOOKUP($B17,Population!$CK$8:$CV$15,12,TRUE)</f>
        <v>8.5462126944655225E-3</v>
      </c>
      <c r="D17" s="91">
        <f>VLOOKUP($B17,Population!$CK$8:$CV$15,11,TRUE)</f>
        <v>8.4570296630461003E-3</v>
      </c>
      <c r="F17" s="89">
        <f t="shared" si="1"/>
        <v>7</v>
      </c>
      <c r="G17" s="92">
        <f>VLOOKUP($F17,Population!$CK$8:$CT$15,10,TRUE)</f>
        <v>3.5466261562801509E-7</v>
      </c>
      <c r="H17" s="93">
        <f>VLOOKUP($F17,Population!$CK$8:$CT$15,9,TRUE)</f>
        <v>3.5096157420491416E-7</v>
      </c>
      <c r="I17" s="94">
        <f>VLOOKUP($F17,Population!$CK$8:$CT$15,8,TRUE)</f>
        <v>3.5276583179416572E-7</v>
      </c>
    </row>
    <row r="18" spans="2:9" x14ac:dyDescent="0.25">
      <c r="B18" s="89">
        <f t="shared" si="0"/>
        <v>8</v>
      </c>
      <c r="C18" s="90">
        <f>VLOOKUP($B18,Population!$CK$8:$CV$15,12,TRUE)</f>
        <v>8.5462126944655225E-3</v>
      </c>
      <c r="D18" s="91">
        <f>VLOOKUP($B18,Population!$CK$8:$CV$15,11,TRUE)</f>
        <v>8.4570296630461003E-3</v>
      </c>
      <c r="F18" s="89">
        <f t="shared" si="1"/>
        <v>8</v>
      </c>
      <c r="G18" s="92">
        <f>VLOOKUP($F18,Population!$CK$8:$CT$15,10,TRUE)</f>
        <v>3.5466261562801509E-7</v>
      </c>
      <c r="H18" s="93">
        <f>VLOOKUP($F18,Population!$CK$8:$CT$15,9,TRUE)</f>
        <v>3.5096157420491416E-7</v>
      </c>
      <c r="I18" s="94">
        <f>VLOOKUP($F18,Population!$CK$8:$CT$15,8,TRUE)</f>
        <v>3.5276583179416572E-7</v>
      </c>
    </row>
    <row r="19" spans="2:9" x14ac:dyDescent="0.25">
      <c r="B19" s="89">
        <f t="shared" si="0"/>
        <v>9</v>
      </c>
      <c r="C19" s="90">
        <f>VLOOKUP($B19,Population!$CK$8:$CV$15,12,TRUE)</f>
        <v>8.5462126944655225E-3</v>
      </c>
      <c r="D19" s="91">
        <f>VLOOKUP($B19,Population!$CK$8:$CV$15,11,TRUE)</f>
        <v>8.4570296630461003E-3</v>
      </c>
      <c r="F19" s="89">
        <f t="shared" si="1"/>
        <v>9</v>
      </c>
      <c r="G19" s="92">
        <f>VLOOKUP($F19,Population!$CK$8:$CT$15,10,TRUE)</f>
        <v>3.5466261562801509E-7</v>
      </c>
      <c r="H19" s="93">
        <f>VLOOKUP($F19,Population!$CK$8:$CT$15,9,TRUE)</f>
        <v>3.5096157420491416E-7</v>
      </c>
      <c r="I19" s="94">
        <f>VLOOKUP($F19,Population!$CK$8:$CT$15,8,TRUE)</f>
        <v>3.5276583179416572E-7</v>
      </c>
    </row>
    <row r="20" spans="2:9" x14ac:dyDescent="0.25">
      <c r="B20" s="89">
        <f t="shared" si="0"/>
        <v>10</v>
      </c>
      <c r="C20" s="90">
        <f>VLOOKUP($B20,Population!$CK$8:$CV$15,12,TRUE)</f>
        <v>8.5462126944655225E-3</v>
      </c>
      <c r="D20" s="91">
        <f>VLOOKUP($B20,Population!$CK$8:$CV$15,11,TRUE)</f>
        <v>8.4570296630461003E-3</v>
      </c>
      <c r="F20" s="89">
        <f t="shared" si="1"/>
        <v>10</v>
      </c>
      <c r="G20" s="92">
        <f>VLOOKUP($F20,Population!$CK$8:$CT$15,10,TRUE)</f>
        <v>3.5466261562801509E-7</v>
      </c>
      <c r="H20" s="93">
        <f>VLOOKUP($F20,Population!$CK$8:$CT$15,9,TRUE)</f>
        <v>3.5096157420491416E-7</v>
      </c>
      <c r="I20" s="94">
        <f>VLOOKUP($F20,Population!$CK$8:$CT$15,8,TRUE)</f>
        <v>3.5276583179416572E-7</v>
      </c>
    </row>
    <row r="21" spans="2:9" x14ac:dyDescent="0.25">
      <c r="B21" s="89">
        <f t="shared" si="0"/>
        <v>11</v>
      </c>
      <c r="C21" s="90">
        <f>VLOOKUP($B21,Population!$CK$8:$CV$15,12,TRUE)</f>
        <v>8.5462126944655225E-3</v>
      </c>
      <c r="D21" s="91">
        <f>VLOOKUP($B21,Population!$CK$8:$CV$15,11,TRUE)</f>
        <v>8.4570296630461003E-3</v>
      </c>
      <c r="F21" s="89">
        <f t="shared" si="1"/>
        <v>11</v>
      </c>
      <c r="G21" s="92">
        <f>VLOOKUP($F21,Population!$CK$8:$CT$15,10,TRUE)</f>
        <v>3.5466261562801509E-7</v>
      </c>
      <c r="H21" s="93">
        <f>VLOOKUP($F21,Population!$CK$8:$CT$15,9,TRUE)</f>
        <v>3.5096157420491416E-7</v>
      </c>
      <c r="I21" s="94">
        <f>VLOOKUP($F21,Population!$CK$8:$CT$15,8,TRUE)</f>
        <v>3.5276583179416572E-7</v>
      </c>
    </row>
    <row r="22" spans="2:9" x14ac:dyDescent="0.25">
      <c r="B22" s="89">
        <f t="shared" si="0"/>
        <v>12</v>
      </c>
      <c r="C22" s="90">
        <f>VLOOKUP($B22,Population!$CK$8:$CV$15,12,TRUE)</f>
        <v>8.5462126944655225E-3</v>
      </c>
      <c r="D22" s="91">
        <f>VLOOKUP($B22,Population!$CK$8:$CV$15,11,TRUE)</f>
        <v>8.4570296630461003E-3</v>
      </c>
      <c r="F22" s="89">
        <f t="shared" si="1"/>
        <v>12</v>
      </c>
      <c r="G22" s="92">
        <f>VLOOKUP($F22,Population!$CK$8:$CT$15,10,TRUE)</f>
        <v>3.5466261562801509E-7</v>
      </c>
      <c r="H22" s="93">
        <f>VLOOKUP($F22,Population!$CK$8:$CT$15,9,TRUE)</f>
        <v>3.5096157420491416E-7</v>
      </c>
      <c r="I22" s="94">
        <f>VLOOKUP($F22,Population!$CK$8:$CT$15,8,TRUE)</f>
        <v>3.5276583179416572E-7</v>
      </c>
    </row>
    <row r="23" spans="2:9" x14ac:dyDescent="0.25">
      <c r="B23" s="89">
        <f t="shared" si="0"/>
        <v>13</v>
      </c>
      <c r="C23" s="90">
        <f>VLOOKUP($B23,Population!$CK$8:$CV$15,12,TRUE)</f>
        <v>8.5462126944655225E-3</v>
      </c>
      <c r="D23" s="91">
        <f>VLOOKUP($B23,Population!$CK$8:$CV$15,11,TRUE)</f>
        <v>8.4570296630461003E-3</v>
      </c>
      <c r="F23" s="89">
        <f t="shared" si="1"/>
        <v>13</v>
      </c>
      <c r="G23" s="92">
        <f>VLOOKUP($F23,Population!$CK$8:$CT$15,10,TRUE)</f>
        <v>3.5466261562801509E-7</v>
      </c>
      <c r="H23" s="93">
        <f>VLOOKUP($F23,Population!$CK$8:$CT$15,9,TRUE)</f>
        <v>3.5096157420491416E-7</v>
      </c>
      <c r="I23" s="94">
        <f>VLOOKUP($F23,Population!$CK$8:$CT$15,8,TRUE)</f>
        <v>3.5276583179416572E-7</v>
      </c>
    </row>
    <row r="24" spans="2:9" x14ac:dyDescent="0.25">
      <c r="B24" s="89">
        <f t="shared" si="0"/>
        <v>14</v>
      </c>
      <c r="C24" s="90">
        <f>VLOOKUP($B24,Population!$CK$8:$CV$15,12,TRUE)</f>
        <v>8.5462126944655225E-3</v>
      </c>
      <c r="D24" s="91">
        <f>VLOOKUP($B24,Population!$CK$8:$CV$15,11,TRUE)</f>
        <v>8.4570296630461003E-3</v>
      </c>
      <c r="F24" s="89">
        <f t="shared" si="1"/>
        <v>14</v>
      </c>
      <c r="G24" s="92">
        <f>VLOOKUP($F24,Population!$CK$8:$CT$15,10,TRUE)</f>
        <v>3.5466261562801509E-7</v>
      </c>
      <c r="H24" s="93">
        <f>VLOOKUP($F24,Population!$CK$8:$CT$15,9,TRUE)</f>
        <v>3.5096157420491416E-7</v>
      </c>
      <c r="I24" s="94">
        <f>VLOOKUP($F24,Population!$CK$8:$CT$15,8,TRUE)</f>
        <v>3.5276583179416572E-7</v>
      </c>
    </row>
    <row r="25" spans="2:9" x14ac:dyDescent="0.25">
      <c r="B25" s="89">
        <f t="shared" si="0"/>
        <v>15</v>
      </c>
      <c r="C25" s="90">
        <f>VLOOKUP($B25,Population!$CK$8:$CV$15,12,TRUE)</f>
        <v>8.5462126944655225E-3</v>
      </c>
      <c r="D25" s="91">
        <f>VLOOKUP($B25,Population!$CK$8:$CV$15,11,TRUE)</f>
        <v>8.4570296630461003E-3</v>
      </c>
      <c r="F25" s="89">
        <f t="shared" si="1"/>
        <v>15</v>
      </c>
      <c r="G25" s="92">
        <f>VLOOKUP($F25,Population!$CK$8:$CT$15,10,TRUE)</f>
        <v>3.5466261562801509E-7</v>
      </c>
      <c r="H25" s="93">
        <f>VLOOKUP($F25,Population!$CK$8:$CT$15,9,TRUE)</f>
        <v>3.5096157420491416E-7</v>
      </c>
      <c r="I25" s="94">
        <f>VLOOKUP($F25,Population!$CK$8:$CT$15,8,TRUE)</f>
        <v>3.5276583179416572E-7</v>
      </c>
    </row>
    <row r="26" spans="2:9" x14ac:dyDescent="0.25">
      <c r="B26" s="89">
        <f t="shared" si="0"/>
        <v>16</v>
      </c>
      <c r="C26" s="90">
        <f>VLOOKUP($B26,Population!$CK$8:$CV$15,12,TRUE)</f>
        <v>8.5462126944655225E-3</v>
      </c>
      <c r="D26" s="91">
        <f>VLOOKUP($B26,Population!$CK$8:$CV$15,11,TRUE)</f>
        <v>8.4570296630461003E-3</v>
      </c>
      <c r="F26" s="89">
        <f t="shared" si="1"/>
        <v>16</v>
      </c>
      <c r="G26" s="92">
        <f>VLOOKUP($F26,Population!$CK$8:$CT$15,10,TRUE)</f>
        <v>3.5466261562801509E-7</v>
      </c>
      <c r="H26" s="93">
        <f>VLOOKUP($F26,Population!$CK$8:$CT$15,9,TRUE)</f>
        <v>3.5096157420491416E-7</v>
      </c>
      <c r="I26" s="94">
        <f>VLOOKUP($F26,Population!$CK$8:$CT$15,8,TRUE)</f>
        <v>3.5276583179416572E-7</v>
      </c>
    </row>
    <row r="27" spans="2:9" x14ac:dyDescent="0.25">
      <c r="B27" s="89">
        <f t="shared" si="0"/>
        <v>17</v>
      </c>
      <c r="C27" s="90">
        <f>VLOOKUP($B27,Population!$CK$8:$CV$15,12,TRUE)</f>
        <v>8.5462126944655225E-3</v>
      </c>
      <c r="D27" s="91">
        <f>VLOOKUP($B27,Population!$CK$8:$CV$15,11,TRUE)</f>
        <v>8.4570296630461003E-3</v>
      </c>
      <c r="F27" s="89">
        <f t="shared" si="1"/>
        <v>17</v>
      </c>
      <c r="G27" s="92">
        <f>VLOOKUP($F27,Population!$CK$8:$CT$15,10,TRUE)</f>
        <v>3.5466261562801509E-7</v>
      </c>
      <c r="H27" s="93">
        <f>VLOOKUP($F27,Population!$CK$8:$CT$15,9,TRUE)</f>
        <v>3.5096157420491416E-7</v>
      </c>
      <c r="I27" s="94">
        <f>VLOOKUP($F27,Population!$CK$8:$CT$15,8,TRUE)</f>
        <v>3.5276583179416572E-7</v>
      </c>
    </row>
    <row r="28" spans="2:9" x14ac:dyDescent="0.25">
      <c r="B28" s="89">
        <f t="shared" si="0"/>
        <v>18</v>
      </c>
      <c r="C28" s="90">
        <f>VLOOKUP($B28,Population!$CK$8:$CV$15,12,TRUE)</f>
        <v>8.5462126944655225E-3</v>
      </c>
      <c r="D28" s="91">
        <f>VLOOKUP($B28,Population!$CK$8:$CV$15,11,TRUE)</f>
        <v>8.4570296630461003E-3</v>
      </c>
      <c r="F28" s="89">
        <f t="shared" si="1"/>
        <v>18</v>
      </c>
      <c r="G28" s="92">
        <f>VLOOKUP($F28,Population!$CK$8:$CT$15,10,TRUE)</f>
        <v>3.5466261562801509E-7</v>
      </c>
      <c r="H28" s="93">
        <f>VLOOKUP($F28,Population!$CK$8:$CT$15,9,TRUE)</f>
        <v>3.5096157420491416E-7</v>
      </c>
      <c r="I28" s="94">
        <f>VLOOKUP($F28,Population!$CK$8:$CT$15,8,TRUE)</f>
        <v>3.5276583179416572E-7</v>
      </c>
    </row>
    <row r="29" spans="2:9" x14ac:dyDescent="0.25">
      <c r="B29" s="89">
        <f t="shared" si="0"/>
        <v>19</v>
      </c>
      <c r="C29" s="90">
        <f>VLOOKUP($B29,Population!$CK$8:$CV$15,12,TRUE)</f>
        <v>8.5462126944655225E-3</v>
      </c>
      <c r="D29" s="91">
        <f>VLOOKUP($B29,Population!$CK$8:$CV$15,11,TRUE)</f>
        <v>8.4570296630461003E-3</v>
      </c>
      <c r="F29" s="89">
        <f t="shared" si="1"/>
        <v>19</v>
      </c>
      <c r="G29" s="92">
        <f>VLOOKUP($F29,Population!$CK$8:$CT$15,10,TRUE)</f>
        <v>3.5466261562801509E-7</v>
      </c>
      <c r="H29" s="93">
        <f>VLOOKUP($F29,Population!$CK$8:$CT$15,9,TRUE)</f>
        <v>3.5096157420491416E-7</v>
      </c>
      <c r="I29" s="94">
        <f>VLOOKUP($F29,Population!$CK$8:$CT$15,8,TRUE)</f>
        <v>3.5276583179416572E-7</v>
      </c>
    </row>
    <row r="30" spans="2:9" x14ac:dyDescent="0.25">
      <c r="B30" s="89">
        <f t="shared" si="0"/>
        <v>20</v>
      </c>
      <c r="C30" s="90">
        <f>VLOOKUP($B30,Population!$CK$8:$CV$15,12,TRUE)</f>
        <v>2.8975785767791171E-2</v>
      </c>
      <c r="D30" s="91">
        <f>VLOOKUP($B30,Population!$CK$8:$CV$15,11,TRUE)</f>
        <v>2.8239028454462578E-2</v>
      </c>
      <c r="F30" s="89">
        <f t="shared" si="1"/>
        <v>20</v>
      </c>
      <c r="G30" s="92">
        <f>VLOOKUP($F30,Population!$CK$8:$CT$15,10,TRUE)</f>
        <v>4.9654652899622048E-6</v>
      </c>
      <c r="H30" s="93">
        <f>VLOOKUP($F30,Population!$CK$8:$CT$15,9,TRUE)</f>
        <v>4.8392101162189801E-6</v>
      </c>
      <c r="I30" s="94">
        <f>VLOOKUP($F30,Population!$CK$8:$CT$15,8,TRUE)</f>
        <v>4.9016510442710894E-6</v>
      </c>
    </row>
    <row r="31" spans="2:9" x14ac:dyDescent="0.25">
      <c r="B31" s="89">
        <f t="shared" si="0"/>
        <v>21</v>
      </c>
      <c r="C31" s="90">
        <f>VLOOKUP($B31,Population!$CK$8:$CV$15,12,TRUE)</f>
        <v>2.8975785767791171E-2</v>
      </c>
      <c r="D31" s="91">
        <f>VLOOKUP($B31,Population!$CK$8:$CV$15,11,TRUE)</f>
        <v>2.8239028454462578E-2</v>
      </c>
      <c r="F31" s="89">
        <f t="shared" si="1"/>
        <v>21</v>
      </c>
      <c r="G31" s="92">
        <f>VLOOKUP($F31,Population!$CK$8:$CT$15,10,TRUE)</f>
        <v>4.9654652899622048E-6</v>
      </c>
      <c r="H31" s="93">
        <f>VLOOKUP($F31,Population!$CK$8:$CT$15,9,TRUE)</f>
        <v>4.8392101162189801E-6</v>
      </c>
      <c r="I31" s="94">
        <f>VLOOKUP($F31,Population!$CK$8:$CT$15,8,TRUE)</f>
        <v>4.9016510442710894E-6</v>
      </c>
    </row>
    <row r="32" spans="2:9" x14ac:dyDescent="0.25">
      <c r="B32" s="89">
        <f t="shared" si="0"/>
        <v>22</v>
      </c>
      <c r="C32" s="90">
        <f>VLOOKUP($B32,Population!$CK$8:$CV$15,12,TRUE)</f>
        <v>2.8975785767791171E-2</v>
      </c>
      <c r="D32" s="91">
        <f>VLOOKUP($B32,Population!$CK$8:$CV$15,11,TRUE)</f>
        <v>2.8239028454462578E-2</v>
      </c>
      <c r="F32" s="89">
        <f t="shared" si="1"/>
        <v>22</v>
      </c>
      <c r="G32" s="92">
        <f>VLOOKUP($F32,Population!$CK$8:$CT$15,10,TRUE)</f>
        <v>4.9654652899622048E-6</v>
      </c>
      <c r="H32" s="93">
        <f>VLOOKUP($F32,Population!$CK$8:$CT$15,9,TRUE)</f>
        <v>4.8392101162189801E-6</v>
      </c>
      <c r="I32" s="94">
        <f>VLOOKUP($F32,Population!$CK$8:$CT$15,8,TRUE)</f>
        <v>4.9016510442710894E-6</v>
      </c>
    </row>
    <row r="33" spans="2:9" x14ac:dyDescent="0.25">
      <c r="B33" s="89">
        <f t="shared" si="0"/>
        <v>23</v>
      </c>
      <c r="C33" s="90">
        <f>VLOOKUP($B33,Population!$CK$8:$CV$15,12,TRUE)</f>
        <v>2.8975785767791171E-2</v>
      </c>
      <c r="D33" s="91">
        <f>VLOOKUP($B33,Population!$CK$8:$CV$15,11,TRUE)</f>
        <v>2.8239028454462578E-2</v>
      </c>
      <c r="F33" s="89">
        <f t="shared" si="1"/>
        <v>23</v>
      </c>
      <c r="G33" s="92">
        <f>VLOOKUP($F33,Population!$CK$8:$CT$15,10,TRUE)</f>
        <v>4.9654652899622048E-6</v>
      </c>
      <c r="H33" s="93">
        <f>VLOOKUP($F33,Population!$CK$8:$CT$15,9,TRUE)</f>
        <v>4.8392101162189801E-6</v>
      </c>
      <c r="I33" s="94">
        <f>VLOOKUP($F33,Population!$CK$8:$CT$15,8,TRUE)</f>
        <v>4.9016510442710894E-6</v>
      </c>
    </row>
    <row r="34" spans="2:9" x14ac:dyDescent="0.25">
      <c r="B34" s="89">
        <f t="shared" si="0"/>
        <v>24</v>
      </c>
      <c r="C34" s="90">
        <f>VLOOKUP($B34,Population!$CK$8:$CV$15,12,TRUE)</f>
        <v>2.8975785767791171E-2</v>
      </c>
      <c r="D34" s="91">
        <f>VLOOKUP($B34,Population!$CK$8:$CV$15,11,TRUE)</f>
        <v>2.8239028454462578E-2</v>
      </c>
      <c r="F34" s="89">
        <f t="shared" si="1"/>
        <v>24</v>
      </c>
      <c r="G34" s="92">
        <f>VLOOKUP($F34,Population!$CK$8:$CT$15,10,TRUE)</f>
        <v>4.9654652899622048E-6</v>
      </c>
      <c r="H34" s="93">
        <f>VLOOKUP($F34,Population!$CK$8:$CT$15,9,TRUE)</f>
        <v>4.8392101162189801E-6</v>
      </c>
      <c r="I34" s="94">
        <f>VLOOKUP($F34,Population!$CK$8:$CT$15,8,TRUE)</f>
        <v>4.9016510442710894E-6</v>
      </c>
    </row>
    <row r="35" spans="2:9" x14ac:dyDescent="0.25">
      <c r="B35" s="89">
        <f t="shared" si="0"/>
        <v>25</v>
      </c>
      <c r="C35" s="90">
        <f>VLOOKUP($B35,Population!$CK$8:$CV$15,12,TRUE)</f>
        <v>2.8975785767791171E-2</v>
      </c>
      <c r="D35" s="91">
        <f>VLOOKUP($B35,Population!$CK$8:$CV$15,11,TRUE)</f>
        <v>2.8239028454462578E-2</v>
      </c>
      <c r="F35" s="89">
        <f t="shared" si="1"/>
        <v>25</v>
      </c>
      <c r="G35" s="92">
        <f>VLOOKUP($F35,Population!$CK$8:$CT$15,10,TRUE)</f>
        <v>4.9654652899622048E-6</v>
      </c>
      <c r="H35" s="93">
        <f>VLOOKUP($F35,Population!$CK$8:$CT$15,9,TRUE)</f>
        <v>4.8392101162189801E-6</v>
      </c>
      <c r="I35" s="94">
        <f>VLOOKUP($F35,Population!$CK$8:$CT$15,8,TRUE)</f>
        <v>4.9016510442710894E-6</v>
      </c>
    </row>
    <row r="36" spans="2:9" x14ac:dyDescent="0.25">
      <c r="B36" s="89">
        <f t="shared" si="0"/>
        <v>26</v>
      </c>
      <c r="C36" s="90">
        <f>VLOOKUP($B36,Population!$CK$8:$CV$15,12,TRUE)</f>
        <v>2.8975785767791171E-2</v>
      </c>
      <c r="D36" s="91">
        <f>VLOOKUP($B36,Population!$CK$8:$CV$15,11,TRUE)</f>
        <v>2.8239028454462578E-2</v>
      </c>
      <c r="F36" s="89">
        <f t="shared" si="1"/>
        <v>26</v>
      </c>
      <c r="G36" s="92">
        <f>VLOOKUP($F36,Population!$CK$8:$CT$15,10,TRUE)</f>
        <v>4.9654652899622048E-6</v>
      </c>
      <c r="H36" s="93">
        <f>VLOOKUP($F36,Population!$CK$8:$CT$15,9,TRUE)</f>
        <v>4.8392101162189801E-6</v>
      </c>
      <c r="I36" s="94">
        <f>VLOOKUP($F36,Population!$CK$8:$CT$15,8,TRUE)</f>
        <v>4.9016510442710894E-6</v>
      </c>
    </row>
    <row r="37" spans="2:9" x14ac:dyDescent="0.25">
      <c r="B37" s="89">
        <f t="shared" si="0"/>
        <v>27</v>
      </c>
      <c r="C37" s="90">
        <f>VLOOKUP($B37,Population!$CK$8:$CV$15,12,TRUE)</f>
        <v>2.8975785767791171E-2</v>
      </c>
      <c r="D37" s="91">
        <f>VLOOKUP($B37,Population!$CK$8:$CV$15,11,TRUE)</f>
        <v>2.8239028454462578E-2</v>
      </c>
      <c r="F37" s="89">
        <f t="shared" si="1"/>
        <v>27</v>
      </c>
      <c r="G37" s="92">
        <f>VLOOKUP($F37,Population!$CK$8:$CT$15,10,TRUE)</f>
        <v>4.9654652899622048E-6</v>
      </c>
      <c r="H37" s="93">
        <f>VLOOKUP($F37,Population!$CK$8:$CT$15,9,TRUE)</f>
        <v>4.8392101162189801E-6</v>
      </c>
      <c r="I37" s="94">
        <f>VLOOKUP($F37,Population!$CK$8:$CT$15,8,TRUE)</f>
        <v>4.9016510442710894E-6</v>
      </c>
    </row>
    <row r="38" spans="2:9" x14ac:dyDescent="0.25">
      <c r="B38" s="89">
        <f t="shared" si="0"/>
        <v>28</v>
      </c>
      <c r="C38" s="90">
        <f>VLOOKUP($B38,Population!$CK$8:$CV$15,12,TRUE)</f>
        <v>2.8975785767791171E-2</v>
      </c>
      <c r="D38" s="91">
        <f>VLOOKUP($B38,Population!$CK$8:$CV$15,11,TRUE)</f>
        <v>2.8239028454462578E-2</v>
      </c>
      <c r="F38" s="89">
        <f t="shared" si="1"/>
        <v>28</v>
      </c>
      <c r="G38" s="92">
        <f>VLOOKUP($F38,Population!$CK$8:$CT$15,10,TRUE)</f>
        <v>4.9654652899622048E-6</v>
      </c>
      <c r="H38" s="93">
        <f>VLOOKUP($F38,Population!$CK$8:$CT$15,9,TRUE)</f>
        <v>4.8392101162189801E-6</v>
      </c>
      <c r="I38" s="94">
        <f>VLOOKUP($F38,Population!$CK$8:$CT$15,8,TRUE)</f>
        <v>4.9016510442710894E-6</v>
      </c>
    </row>
    <row r="39" spans="2:9" x14ac:dyDescent="0.25">
      <c r="B39" s="89">
        <f t="shared" si="0"/>
        <v>29</v>
      </c>
      <c r="C39" s="90">
        <f>VLOOKUP($B39,Population!$CK$8:$CV$15,12,TRUE)</f>
        <v>2.8975785767791171E-2</v>
      </c>
      <c r="D39" s="91">
        <f>VLOOKUP($B39,Population!$CK$8:$CV$15,11,TRUE)</f>
        <v>2.8239028454462578E-2</v>
      </c>
      <c r="F39" s="89">
        <f t="shared" si="1"/>
        <v>29</v>
      </c>
      <c r="G39" s="92">
        <f>VLOOKUP($F39,Population!$CK$8:$CT$15,10,TRUE)</f>
        <v>4.9654652899622048E-6</v>
      </c>
      <c r="H39" s="93">
        <f>VLOOKUP($F39,Population!$CK$8:$CT$15,9,TRUE)</f>
        <v>4.8392101162189801E-6</v>
      </c>
      <c r="I39" s="94">
        <f>VLOOKUP($F39,Population!$CK$8:$CT$15,8,TRUE)</f>
        <v>4.9016510442710894E-6</v>
      </c>
    </row>
    <row r="40" spans="2:9" x14ac:dyDescent="0.25">
      <c r="B40" s="89">
        <f t="shared" si="0"/>
        <v>30</v>
      </c>
      <c r="C40" s="90">
        <f>VLOOKUP($B40,Population!$CK$8:$CV$15,12,TRUE)</f>
        <v>2.4429483961313135E-2</v>
      </c>
      <c r="D40" s="91">
        <f>VLOOKUP($B40,Population!$CK$8:$CV$15,11,TRUE)</f>
        <v>2.4243101062745034E-2</v>
      </c>
      <c r="F40" s="89">
        <f t="shared" si="1"/>
        <v>30</v>
      </c>
      <c r="G40" s="92">
        <f>VLOOKUP($F40,Population!$CK$8:$CT$15,10,TRUE)</f>
        <v>9.4492954399893848E-6</v>
      </c>
      <c r="H40" s="93">
        <f>VLOOKUP($F40,Population!$CK$8:$CT$15,9,TRUE)</f>
        <v>9.3772027557427341E-6</v>
      </c>
      <c r="I40" s="94">
        <f>VLOOKUP($F40,Population!$CK$8:$CT$15,8,TRUE)</f>
        <v>9.4138939464734589E-6</v>
      </c>
    </row>
    <row r="41" spans="2:9" x14ac:dyDescent="0.25">
      <c r="B41" s="89">
        <f t="shared" si="0"/>
        <v>31</v>
      </c>
      <c r="C41" s="90">
        <f>VLOOKUP($B41,Population!$CK$8:$CV$15,12,TRUE)</f>
        <v>2.4429483961313135E-2</v>
      </c>
      <c r="D41" s="91">
        <f>VLOOKUP($B41,Population!$CK$8:$CV$15,11,TRUE)</f>
        <v>2.4243101062745034E-2</v>
      </c>
      <c r="F41" s="89">
        <f t="shared" si="1"/>
        <v>31</v>
      </c>
      <c r="G41" s="92">
        <f>VLOOKUP($F41,Population!$CK$8:$CT$15,10,TRUE)</f>
        <v>9.4492954399893848E-6</v>
      </c>
      <c r="H41" s="93">
        <f>VLOOKUP($F41,Population!$CK$8:$CT$15,9,TRUE)</f>
        <v>9.3772027557427341E-6</v>
      </c>
      <c r="I41" s="94">
        <f>VLOOKUP($F41,Population!$CK$8:$CT$15,8,TRUE)</f>
        <v>9.4138939464734589E-6</v>
      </c>
    </row>
    <row r="42" spans="2:9" x14ac:dyDescent="0.25">
      <c r="B42" s="89">
        <f t="shared" si="0"/>
        <v>32</v>
      </c>
      <c r="C42" s="90">
        <f>VLOOKUP($B42,Population!$CK$8:$CV$15,12,TRUE)</f>
        <v>2.4429483961313135E-2</v>
      </c>
      <c r="D42" s="91">
        <f>VLOOKUP($B42,Population!$CK$8:$CV$15,11,TRUE)</f>
        <v>2.4243101062745034E-2</v>
      </c>
      <c r="F42" s="89">
        <f t="shared" si="1"/>
        <v>32</v>
      </c>
      <c r="G42" s="92">
        <f>VLOOKUP($F42,Population!$CK$8:$CT$15,10,TRUE)</f>
        <v>9.4492954399893848E-6</v>
      </c>
      <c r="H42" s="93">
        <f>VLOOKUP($F42,Population!$CK$8:$CT$15,9,TRUE)</f>
        <v>9.3772027557427341E-6</v>
      </c>
      <c r="I42" s="94">
        <f>VLOOKUP($F42,Population!$CK$8:$CT$15,8,TRUE)</f>
        <v>9.4138939464734589E-6</v>
      </c>
    </row>
    <row r="43" spans="2:9" x14ac:dyDescent="0.25">
      <c r="B43" s="89">
        <f t="shared" si="0"/>
        <v>33</v>
      </c>
      <c r="C43" s="90">
        <f>VLOOKUP($B43,Population!$CK$8:$CV$15,12,TRUE)</f>
        <v>2.4429483961313135E-2</v>
      </c>
      <c r="D43" s="91">
        <f>VLOOKUP($B43,Population!$CK$8:$CV$15,11,TRUE)</f>
        <v>2.4243101062745034E-2</v>
      </c>
      <c r="F43" s="89">
        <f t="shared" si="1"/>
        <v>33</v>
      </c>
      <c r="G43" s="92">
        <f>VLOOKUP($F43,Population!$CK$8:$CT$15,10,TRUE)</f>
        <v>9.4492954399893848E-6</v>
      </c>
      <c r="H43" s="93">
        <f>VLOOKUP($F43,Population!$CK$8:$CT$15,9,TRUE)</f>
        <v>9.3772027557427341E-6</v>
      </c>
      <c r="I43" s="94">
        <f>VLOOKUP($F43,Population!$CK$8:$CT$15,8,TRUE)</f>
        <v>9.4138939464734589E-6</v>
      </c>
    </row>
    <row r="44" spans="2:9" x14ac:dyDescent="0.25">
      <c r="B44" s="89">
        <f t="shared" si="0"/>
        <v>34</v>
      </c>
      <c r="C44" s="90">
        <f>VLOOKUP($B44,Population!$CK$8:$CV$15,12,TRUE)</f>
        <v>2.4429483961313135E-2</v>
      </c>
      <c r="D44" s="91">
        <f>VLOOKUP($B44,Population!$CK$8:$CV$15,11,TRUE)</f>
        <v>2.4243101062745034E-2</v>
      </c>
      <c r="F44" s="89">
        <f t="shared" si="1"/>
        <v>34</v>
      </c>
      <c r="G44" s="92">
        <f>VLOOKUP($F44,Population!$CK$8:$CT$15,10,TRUE)</f>
        <v>9.4492954399893848E-6</v>
      </c>
      <c r="H44" s="93">
        <f>VLOOKUP($F44,Population!$CK$8:$CT$15,9,TRUE)</f>
        <v>9.3772027557427341E-6</v>
      </c>
      <c r="I44" s="94">
        <f>VLOOKUP($F44,Population!$CK$8:$CT$15,8,TRUE)</f>
        <v>9.4138939464734589E-6</v>
      </c>
    </row>
    <row r="45" spans="2:9" x14ac:dyDescent="0.25">
      <c r="B45" s="89">
        <f t="shared" si="0"/>
        <v>35</v>
      </c>
      <c r="C45" s="90">
        <f>VLOOKUP($B45,Population!$CK$8:$CV$15,12,TRUE)</f>
        <v>2.4429483961313135E-2</v>
      </c>
      <c r="D45" s="91">
        <f>VLOOKUP($B45,Population!$CK$8:$CV$15,11,TRUE)</f>
        <v>2.4243101062745034E-2</v>
      </c>
      <c r="F45" s="89">
        <f t="shared" si="1"/>
        <v>35</v>
      </c>
      <c r="G45" s="92">
        <f>VLOOKUP($F45,Population!$CK$8:$CT$15,10,TRUE)</f>
        <v>9.4492954399893848E-6</v>
      </c>
      <c r="H45" s="93">
        <f>VLOOKUP($F45,Population!$CK$8:$CT$15,9,TRUE)</f>
        <v>9.3772027557427341E-6</v>
      </c>
      <c r="I45" s="94">
        <f>VLOOKUP($F45,Population!$CK$8:$CT$15,8,TRUE)</f>
        <v>9.4138939464734589E-6</v>
      </c>
    </row>
    <row r="46" spans="2:9" x14ac:dyDescent="0.25">
      <c r="B46" s="89">
        <f t="shared" si="0"/>
        <v>36</v>
      </c>
      <c r="C46" s="90">
        <f>VLOOKUP($B46,Population!$CK$8:$CV$15,12,TRUE)</f>
        <v>2.4429483961313135E-2</v>
      </c>
      <c r="D46" s="91">
        <f>VLOOKUP($B46,Population!$CK$8:$CV$15,11,TRUE)</f>
        <v>2.4243101062745034E-2</v>
      </c>
      <c r="F46" s="89">
        <f t="shared" si="1"/>
        <v>36</v>
      </c>
      <c r="G46" s="92">
        <f>VLOOKUP($F46,Population!$CK$8:$CT$15,10,TRUE)</f>
        <v>9.4492954399893848E-6</v>
      </c>
      <c r="H46" s="93">
        <f>VLOOKUP($F46,Population!$CK$8:$CT$15,9,TRUE)</f>
        <v>9.3772027557427341E-6</v>
      </c>
      <c r="I46" s="94">
        <f>VLOOKUP($F46,Population!$CK$8:$CT$15,8,TRUE)</f>
        <v>9.4138939464734589E-6</v>
      </c>
    </row>
    <row r="47" spans="2:9" x14ac:dyDescent="0.25">
      <c r="B47" s="89">
        <f t="shared" si="0"/>
        <v>37</v>
      </c>
      <c r="C47" s="90">
        <f>VLOOKUP($B47,Population!$CK$8:$CV$15,12,TRUE)</f>
        <v>2.4429483961313135E-2</v>
      </c>
      <c r="D47" s="91">
        <f>VLOOKUP($B47,Population!$CK$8:$CV$15,11,TRUE)</f>
        <v>2.4243101062745034E-2</v>
      </c>
      <c r="F47" s="89">
        <f t="shared" si="1"/>
        <v>37</v>
      </c>
      <c r="G47" s="92">
        <f>VLOOKUP($F47,Population!$CK$8:$CT$15,10,TRUE)</f>
        <v>9.4492954399893848E-6</v>
      </c>
      <c r="H47" s="93">
        <f>VLOOKUP($F47,Population!$CK$8:$CT$15,9,TRUE)</f>
        <v>9.3772027557427341E-6</v>
      </c>
      <c r="I47" s="94">
        <f>VLOOKUP($F47,Population!$CK$8:$CT$15,8,TRUE)</f>
        <v>9.4138939464734589E-6</v>
      </c>
    </row>
    <row r="48" spans="2:9" x14ac:dyDescent="0.25">
      <c r="B48" s="89">
        <f t="shared" si="0"/>
        <v>38</v>
      </c>
      <c r="C48" s="90">
        <f>VLOOKUP($B48,Population!$CK$8:$CV$15,12,TRUE)</f>
        <v>2.4429483961313135E-2</v>
      </c>
      <c r="D48" s="91">
        <f>VLOOKUP($B48,Population!$CK$8:$CV$15,11,TRUE)</f>
        <v>2.4243101062745034E-2</v>
      </c>
      <c r="F48" s="89">
        <f t="shared" si="1"/>
        <v>38</v>
      </c>
      <c r="G48" s="92">
        <f>VLOOKUP($F48,Population!$CK$8:$CT$15,10,TRUE)</f>
        <v>9.4492954399893848E-6</v>
      </c>
      <c r="H48" s="93">
        <f>VLOOKUP($F48,Population!$CK$8:$CT$15,9,TRUE)</f>
        <v>9.3772027557427341E-6</v>
      </c>
      <c r="I48" s="94">
        <f>VLOOKUP($F48,Population!$CK$8:$CT$15,8,TRUE)</f>
        <v>9.4138939464734589E-6</v>
      </c>
    </row>
    <row r="49" spans="2:9" x14ac:dyDescent="0.25">
      <c r="B49" s="89">
        <f t="shared" si="0"/>
        <v>39</v>
      </c>
      <c r="C49" s="90">
        <f>VLOOKUP($B49,Population!$CK$8:$CV$15,12,TRUE)</f>
        <v>2.4429483961313135E-2</v>
      </c>
      <c r="D49" s="91">
        <f>VLOOKUP($B49,Population!$CK$8:$CV$15,11,TRUE)</f>
        <v>2.4243101062745034E-2</v>
      </c>
      <c r="F49" s="89">
        <f t="shared" si="1"/>
        <v>39</v>
      </c>
      <c r="G49" s="92">
        <f>VLOOKUP($F49,Population!$CK$8:$CT$15,10,TRUE)</f>
        <v>9.4492954399893848E-6</v>
      </c>
      <c r="H49" s="93">
        <f>VLOOKUP($F49,Population!$CK$8:$CT$15,9,TRUE)</f>
        <v>9.3772027557427341E-6</v>
      </c>
      <c r="I49" s="94">
        <f>VLOOKUP($F49,Population!$CK$8:$CT$15,8,TRUE)</f>
        <v>9.4138939464734589E-6</v>
      </c>
    </row>
    <row r="50" spans="2:9" x14ac:dyDescent="0.25">
      <c r="B50" s="89">
        <f t="shared" si="0"/>
        <v>40</v>
      </c>
      <c r="C50" s="90">
        <f>VLOOKUP($B50,Population!$CK$8:$CV$15,12,TRUE)</f>
        <v>2.5428469046001535E-2</v>
      </c>
      <c r="D50" s="91">
        <f>VLOOKUP($B50,Population!$CK$8:$CV$15,11,TRUE)</f>
        <v>2.3080030858614192E-2</v>
      </c>
      <c r="F50" s="89">
        <f t="shared" si="1"/>
        <v>40</v>
      </c>
      <c r="G50" s="92">
        <f>VLOOKUP($F50,Population!$CK$8:$CT$15,10,TRUE)</f>
        <v>2.4769859091629028E-5</v>
      </c>
      <c r="H50" s="93">
        <f>VLOOKUP($F50,Population!$CK$8:$CT$15,9,TRUE)</f>
        <v>2.2482246617525635E-5</v>
      </c>
      <c r="I50" s="94">
        <f>VLOOKUP($F50,Population!$CK$8:$CT$15,8,TRUE)</f>
        <v>2.3648505055371058E-5</v>
      </c>
    </row>
    <row r="51" spans="2:9" x14ac:dyDescent="0.25">
      <c r="B51" s="89">
        <f t="shared" si="0"/>
        <v>41</v>
      </c>
      <c r="C51" s="90">
        <f>VLOOKUP($B51,Population!$CK$8:$CV$15,12,TRUE)</f>
        <v>2.5428469046001535E-2</v>
      </c>
      <c r="D51" s="91">
        <f>VLOOKUP($B51,Population!$CK$8:$CV$15,11,TRUE)</f>
        <v>2.3080030858614192E-2</v>
      </c>
      <c r="F51" s="89">
        <f t="shared" si="1"/>
        <v>41</v>
      </c>
      <c r="G51" s="92">
        <f>VLOOKUP($F51,Population!$CK$8:$CT$15,10,TRUE)</f>
        <v>2.4769859091629028E-5</v>
      </c>
      <c r="H51" s="93">
        <f>VLOOKUP($F51,Population!$CK$8:$CT$15,9,TRUE)</f>
        <v>2.2482246617525635E-5</v>
      </c>
      <c r="I51" s="94">
        <f>VLOOKUP($F51,Population!$CK$8:$CT$15,8,TRUE)</f>
        <v>2.3648505055371058E-5</v>
      </c>
    </row>
    <row r="52" spans="2:9" x14ac:dyDescent="0.25">
      <c r="B52" s="89">
        <f t="shared" si="0"/>
        <v>42</v>
      </c>
      <c r="C52" s="90">
        <f>VLOOKUP($B52,Population!$CK$8:$CV$15,12,TRUE)</f>
        <v>2.5428469046001535E-2</v>
      </c>
      <c r="D52" s="91">
        <f>VLOOKUP($B52,Population!$CK$8:$CV$15,11,TRUE)</f>
        <v>2.3080030858614192E-2</v>
      </c>
      <c r="F52" s="89">
        <f t="shared" si="1"/>
        <v>42</v>
      </c>
      <c r="G52" s="92">
        <f>VLOOKUP($F52,Population!$CK$8:$CT$15,10,TRUE)</f>
        <v>2.4769859091629028E-5</v>
      </c>
      <c r="H52" s="93">
        <f>VLOOKUP($F52,Population!$CK$8:$CT$15,9,TRUE)</f>
        <v>2.2482246617525635E-5</v>
      </c>
      <c r="I52" s="94">
        <f>VLOOKUP($F52,Population!$CK$8:$CT$15,8,TRUE)</f>
        <v>2.3648505055371058E-5</v>
      </c>
    </row>
    <row r="53" spans="2:9" x14ac:dyDescent="0.25">
      <c r="B53" s="89">
        <f t="shared" si="0"/>
        <v>43</v>
      </c>
      <c r="C53" s="90">
        <f>VLOOKUP($B53,Population!$CK$8:$CV$15,12,TRUE)</f>
        <v>2.5428469046001535E-2</v>
      </c>
      <c r="D53" s="91">
        <f>VLOOKUP($B53,Population!$CK$8:$CV$15,11,TRUE)</f>
        <v>2.3080030858614192E-2</v>
      </c>
      <c r="F53" s="89">
        <f t="shared" si="1"/>
        <v>43</v>
      </c>
      <c r="G53" s="92">
        <f>VLOOKUP($F53,Population!$CK$8:$CT$15,10,TRUE)</f>
        <v>2.4769859091629028E-5</v>
      </c>
      <c r="H53" s="93">
        <f>VLOOKUP($F53,Population!$CK$8:$CT$15,9,TRUE)</f>
        <v>2.2482246617525635E-5</v>
      </c>
      <c r="I53" s="94">
        <f>VLOOKUP($F53,Population!$CK$8:$CT$15,8,TRUE)</f>
        <v>2.3648505055371058E-5</v>
      </c>
    </row>
    <row r="54" spans="2:9" x14ac:dyDescent="0.25">
      <c r="B54" s="89">
        <f t="shared" si="0"/>
        <v>44</v>
      </c>
      <c r="C54" s="90">
        <f>VLOOKUP($B54,Population!$CK$8:$CV$15,12,TRUE)</f>
        <v>2.5428469046001535E-2</v>
      </c>
      <c r="D54" s="91">
        <f>VLOOKUP($B54,Population!$CK$8:$CV$15,11,TRUE)</f>
        <v>2.3080030858614192E-2</v>
      </c>
      <c r="F54" s="89">
        <f t="shared" si="1"/>
        <v>44</v>
      </c>
      <c r="G54" s="92">
        <f>VLOOKUP($F54,Population!$CK$8:$CT$15,10,TRUE)</f>
        <v>2.4769859091629028E-5</v>
      </c>
      <c r="H54" s="93">
        <f>VLOOKUP($F54,Population!$CK$8:$CT$15,9,TRUE)</f>
        <v>2.2482246617525635E-5</v>
      </c>
      <c r="I54" s="94">
        <f>VLOOKUP($F54,Population!$CK$8:$CT$15,8,TRUE)</f>
        <v>2.3648505055371058E-5</v>
      </c>
    </row>
    <row r="55" spans="2:9" x14ac:dyDescent="0.25">
      <c r="B55" s="89">
        <f t="shared" si="0"/>
        <v>45</v>
      </c>
      <c r="C55" s="90">
        <f>VLOOKUP($B55,Population!$CK$8:$CV$15,12,TRUE)</f>
        <v>2.5428469046001535E-2</v>
      </c>
      <c r="D55" s="91">
        <f>VLOOKUP($B55,Population!$CK$8:$CV$15,11,TRUE)</f>
        <v>2.3080030858614192E-2</v>
      </c>
      <c r="F55" s="89">
        <f t="shared" si="1"/>
        <v>45</v>
      </c>
      <c r="G55" s="92">
        <f>VLOOKUP($F55,Population!$CK$8:$CT$15,10,TRUE)</f>
        <v>2.4769859091629028E-5</v>
      </c>
      <c r="H55" s="93">
        <f>VLOOKUP($F55,Population!$CK$8:$CT$15,9,TRUE)</f>
        <v>2.2482246617525635E-5</v>
      </c>
      <c r="I55" s="94">
        <f>VLOOKUP($F55,Population!$CK$8:$CT$15,8,TRUE)</f>
        <v>2.3648505055371058E-5</v>
      </c>
    </row>
    <row r="56" spans="2:9" x14ac:dyDescent="0.25">
      <c r="B56" s="89">
        <f t="shared" si="0"/>
        <v>46</v>
      </c>
      <c r="C56" s="90">
        <f>VLOOKUP($B56,Population!$CK$8:$CV$15,12,TRUE)</f>
        <v>2.5428469046001535E-2</v>
      </c>
      <c r="D56" s="91">
        <f>VLOOKUP($B56,Population!$CK$8:$CV$15,11,TRUE)</f>
        <v>2.3080030858614192E-2</v>
      </c>
      <c r="F56" s="89">
        <f t="shared" si="1"/>
        <v>46</v>
      </c>
      <c r="G56" s="92">
        <f>VLOOKUP($F56,Population!$CK$8:$CT$15,10,TRUE)</f>
        <v>2.4769859091629028E-5</v>
      </c>
      <c r="H56" s="93">
        <f>VLOOKUP($F56,Population!$CK$8:$CT$15,9,TRUE)</f>
        <v>2.2482246617525635E-5</v>
      </c>
      <c r="I56" s="94">
        <f>VLOOKUP($F56,Population!$CK$8:$CT$15,8,TRUE)</f>
        <v>2.3648505055371058E-5</v>
      </c>
    </row>
    <row r="57" spans="2:9" x14ac:dyDescent="0.25">
      <c r="B57" s="89">
        <f t="shared" si="0"/>
        <v>47</v>
      </c>
      <c r="C57" s="90">
        <f>VLOOKUP($B57,Population!$CK$8:$CV$15,12,TRUE)</f>
        <v>2.5428469046001535E-2</v>
      </c>
      <c r="D57" s="91">
        <f>VLOOKUP($B57,Population!$CK$8:$CV$15,11,TRUE)</f>
        <v>2.3080030858614192E-2</v>
      </c>
      <c r="F57" s="89">
        <f t="shared" si="1"/>
        <v>47</v>
      </c>
      <c r="G57" s="92">
        <f>VLOOKUP($F57,Population!$CK$8:$CT$15,10,TRUE)</f>
        <v>2.4769859091629028E-5</v>
      </c>
      <c r="H57" s="93">
        <f>VLOOKUP($F57,Population!$CK$8:$CT$15,9,TRUE)</f>
        <v>2.2482246617525635E-5</v>
      </c>
      <c r="I57" s="94">
        <f>VLOOKUP($F57,Population!$CK$8:$CT$15,8,TRUE)</f>
        <v>2.3648505055371058E-5</v>
      </c>
    </row>
    <row r="58" spans="2:9" x14ac:dyDescent="0.25">
      <c r="B58" s="89">
        <f t="shared" si="0"/>
        <v>48</v>
      </c>
      <c r="C58" s="90">
        <f>VLOOKUP($B58,Population!$CK$8:$CV$15,12,TRUE)</f>
        <v>2.5428469046001535E-2</v>
      </c>
      <c r="D58" s="91">
        <f>VLOOKUP($B58,Population!$CK$8:$CV$15,11,TRUE)</f>
        <v>2.3080030858614192E-2</v>
      </c>
      <c r="F58" s="89">
        <f t="shared" si="1"/>
        <v>48</v>
      </c>
      <c r="G58" s="92">
        <f>VLOOKUP($F58,Population!$CK$8:$CT$15,10,TRUE)</f>
        <v>2.4769859091629028E-5</v>
      </c>
      <c r="H58" s="93">
        <f>VLOOKUP($F58,Population!$CK$8:$CT$15,9,TRUE)</f>
        <v>2.2482246617525635E-5</v>
      </c>
      <c r="I58" s="94">
        <f>VLOOKUP($F58,Population!$CK$8:$CT$15,8,TRUE)</f>
        <v>2.3648505055371058E-5</v>
      </c>
    </row>
    <row r="59" spans="2:9" x14ac:dyDescent="0.25">
      <c r="B59" s="89">
        <f t="shared" si="0"/>
        <v>49</v>
      </c>
      <c r="C59" s="90">
        <f>VLOOKUP($B59,Population!$CK$8:$CV$15,12,TRUE)</f>
        <v>2.5428469046001535E-2</v>
      </c>
      <c r="D59" s="91">
        <f>VLOOKUP($B59,Population!$CK$8:$CV$15,11,TRUE)</f>
        <v>2.3080030858614192E-2</v>
      </c>
      <c r="F59" s="89">
        <f t="shared" si="1"/>
        <v>49</v>
      </c>
      <c r="G59" s="92">
        <f>VLOOKUP($F59,Population!$CK$8:$CT$15,10,TRUE)</f>
        <v>2.4769859091629028E-5</v>
      </c>
      <c r="H59" s="93">
        <f>VLOOKUP($F59,Population!$CK$8:$CT$15,9,TRUE)</f>
        <v>2.2482246617525635E-5</v>
      </c>
      <c r="I59" s="94">
        <f>VLOOKUP($F59,Population!$CK$8:$CT$15,8,TRUE)</f>
        <v>2.3648505055371058E-5</v>
      </c>
    </row>
    <row r="60" spans="2:9" x14ac:dyDescent="0.25">
      <c r="B60" s="89">
        <f t="shared" si="0"/>
        <v>50</v>
      </c>
      <c r="C60" s="90">
        <f>VLOOKUP($B60,Population!$CK$8:$CV$15,12,TRUE)</f>
        <v>2.1630776270926147E-2</v>
      </c>
      <c r="D60" s="91">
        <f>VLOOKUP($B60,Population!$CK$8:$CV$15,11,TRUE)</f>
        <v>2.0495486615522078E-2</v>
      </c>
      <c r="F60" s="89">
        <f t="shared" si="1"/>
        <v>50</v>
      </c>
      <c r="G60" s="92">
        <f>VLOOKUP($F60,Population!$CK$8:$CT$15,10,TRUE)</f>
        <v>7.0242873796349807E-5</v>
      </c>
      <c r="H60" s="93">
        <f>VLOOKUP($F60,Population!$CK$8:$CT$15,9,TRUE)</f>
        <v>6.6556181881643255E-5</v>
      </c>
      <c r="I60" s="94">
        <f>VLOOKUP($F60,Population!$CK$8:$CT$15,8,TRUE)</f>
        <v>6.8430736463336503E-5</v>
      </c>
    </row>
    <row r="61" spans="2:9" x14ac:dyDescent="0.25">
      <c r="B61" s="89">
        <f t="shared" si="0"/>
        <v>51</v>
      </c>
      <c r="C61" s="90">
        <f>VLOOKUP($B61,Population!$CK$8:$CV$15,12,TRUE)</f>
        <v>2.1630776270926147E-2</v>
      </c>
      <c r="D61" s="91">
        <f>VLOOKUP($B61,Population!$CK$8:$CV$15,11,TRUE)</f>
        <v>2.0495486615522078E-2</v>
      </c>
      <c r="F61" s="89">
        <f t="shared" si="1"/>
        <v>51</v>
      </c>
      <c r="G61" s="92">
        <f>VLOOKUP($F61,Population!$CK$8:$CT$15,10,TRUE)</f>
        <v>7.0242873796349807E-5</v>
      </c>
      <c r="H61" s="93">
        <f>VLOOKUP($F61,Population!$CK$8:$CT$15,9,TRUE)</f>
        <v>6.6556181881643255E-5</v>
      </c>
      <c r="I61" s="94">
        <f>VLOOKUP($F61,Population!$CK$8:$CT$15,8,TRUE)</f>
        <v>6.8430736463336503E-5</v>
      </c>
    </row>
    <row r="62" spans="2:9" x14ac:dyDescent="0.25">
      <c r="B62" s="89">
        <f t="shared" si="0"/>
        <v>52</v>
      </c>
      <c r="C62" s="90">
        <f>VLOOKUP($B62,Population!$CK$8:$CV$15,12,TRUE)</f>
        <v>2.1630776270926147E-2</v>
      </c>
      <c r="D62" s="91">
        <f>VLOOKUP($B62,Population!$CK$8:$CV$15,11,TRUE)</f>
        <v>2.0495486615522078E-2</v>
      </c>
      <c r="F62" s="89">
        <f t="shared" si="1"/>
        <v>52</v>
      </c>
      <c r="G62" s="92">
        <f>VLOOKUP($F62,Population!$CK$8:$CT$15,10,TRUE)</f>
        <v>7.0242873796349807E-5</v>
      </c>
      <c r="H62" s="93">
        <f>VLOOKUP($F62,Population!$CK$8:$CT$15,9,TRUE)</f>
        <v>6.6556181881643255E-5</v>
      </c>
      <c r="I62" s="94">
        <f>VLOOKUP($F62,Population!$CK$8:$CT$15,8,TRUE)</f>
        <v>6.8430736463336503E-5</v>
      </c>
    </row>
    <row r="63" spans="2:9" x14ac:dyDescent="0.25">
      <c r="B63" s="89">
        <f t="shared" si="0"/>
        <v>53</v>
      </c>
      <c r="C63" s="90">
        <f>VLOOKUP($B63,Population!$CK$8:$CV$15,12,TRUE)</f>
        <v>2.1630776270926147E-2</v>
      </c>
      <c r="D63" s="91">
        <f>VLOOKUP($B63,Population!$CK$8:$CV$15,11,TRUE)</f>
        <v>2.0495486615522078E-2</v>
      </c>
      <c r="F63" s="89">
        <f t="shared" si="1"/>
        <v>53</v>
      </c>
      <c r="G63" s="92">
        <f>VLOOKUP($F63,Population!$CK$8:$CT$15,10,TRUE)</f>
        <v>7.0242873796349807E-5</v>
      </c>
      <c r="H63" s="93">
        <f>VLOOKUP($F63,Population!$CK$8:$CT$15,9,TRUE)</f>
        <v>6.6556181881643255E-5</v>
      </c>
      <c r="I63" s="94">
        <f>VLOOKUP($F63,Population!$CK$8:$CT$15,8,TRUE)</f>
        <v>6.8430736463336503E-5</v>
      </c>
    </row>
    <row r="64" spans="2:9" x14ac:dyDescent="0.25">
      <c r="B64" s="89">
        <f t="shared" si="0"/>
        <v>54</v>
      </c>
      <c r="C64" s="90">
        <f>VLOOKUP($B64,Population!$CK$8:$CV$15,12,TRUE)</f>
        <v>2.1630776270926147E-2</v>
      </c>
      <c r="D64" s="91">
        <f>VLOOKUP($B64,Population!$CK$8:$CV$15,11,TRUE)</f>
        <v>2.0495486615522078E-2</v>
      </c>
      <c r="F64" s="89">
        <f t="shared" si="1"/>
        <v>54</v>
      </c>
      <c r="G64" s="92">
        <f>VLOOKUP($F64,Population!$CK$8:$CT$15,10,TRUE)</f>
        <v>7.0242873796349807E-5</v>
      </c>
      <c r="H64" s="93">
        <f>VLOOKUP($F64,Population!$CK$8:$CT$15,9,TRUE)</f>
        <v>6.6556181881643255E-5</v>
      </c>
      <c r="I64" s="94">
        <f>VLOOKUP($F64,Population!$CK$8:$CT$15,8,TRUE)</f>
        <v>6.8430736463336503E-5</v>
      </c>
    </row>
    <row r="65" spans="2:9" x14ac:dyDescent="0.25">
      <c r="B65" s="89">
        <f t="shared" si="0"/>
        <v>55</v>
      </c>
      <c r="C65" s="90">
        <f>VLOOKUP($B65,Population!$CK$8:$CV$15,12,TRUE)</f>
        <v>2.1630776270926147E-2</v>
      </c>
      <c r="D65" s="91">
        <f>VLOOKUP($B65,Population!$CK$8:$CV$15,11,TRUE)</f>
        <v>2.0495486615522078E-2</v>
      </c>
      <c r="F65" s="89">
        <f t="shared" si="1"/>
        <v>55</v>
      </c>
      <c r="G65" s="92">
        <f>VLOOKUP($F65,Population!$CK$8:$CT$15,10,TRUE)</f>
        <v>7.0242873796349807E-5</v>
      </c>
      <c r="H65" s="93">
        <f>VLOOKUP($F65,Population!$CK$8:$CT$15,9,TRUE)</f>
        <v>6.6556181881643255E-5</v>
      </c>
      <c r="I65" s="94">
        <f>VLOOKUP($F65,Population!$CK$8:$CT$15,8,TRUE)</f>
        <v>6.8430736463336503E-5</v>
      </c>
    </row>
    <row r="66" spans="2:9" x14ac:dyDescent="0.25">
      <c r="B66" s="89">
        <f t="shared" si="0"/>
        <v>56</v>
      </c>
      <c r="C66" s="90">
        <f>VLOOKUP($B66,Population!$CK$8:$CV$15,12,TRUE)</f>
        <v>2.1630776270926147E-2</v>
      </c>
      <c r="D66" s="91">
        <f>VLOOKUP($B66,Population!$CK$8:$CV$15,11,TRUE)</f>
        <v>2.0495486615522078E-2</v>
      </c>
      <c r="F66" s="89">
        <f t="shared" si="1"/>
        <v>56</v>
      </c>
      <c r="G66" s="92">
        <f>VLOOKUP($F66,Population!$CK$8:$CT$15,10,TRUE)</f>
        <v>7.0242873796349807E-5</v>
      </c>
      <c r="H66" s="93">
        <f>VLOOKUP($F66,Population!$CK$8:$CT$15,9,TRUE)</f>
        <v>6.6556181881643255E-5</v>
      </c>
      <c r="I66" s="94">
        <f>VLOOKUP($F66,Population!$CK$8:$CT$15,8,TRUE)</f>
        <v>6.8430736463336503E-5</v>
      </c>
    </row>
    <row r="67" spans="2:9" x14ac:dyDescent="0.25">
      <c r="B67" s="89">
        <f t="shared" si="0"/>
        <v>57</v>
      </c>
      <c r="C67" s="90">
        <f>VLOOKUP($B67,Population!$CK$8:$CV$15,12,TRUE)</f>
        <v>2.1630776270926147E-2</v>
      </c>
      <c r="D67" s="91">
        <f>VLOOKUP($B67,Population!$CK$8:$CV$15,11,TRUE)</f>
        <v>2.0495486615522078E-2</v>
      </c>
      <c r="F67" s="89">
        <f t="shared" si="1"/>
        <v>57</v>
      </c>
      <c r="G67" s="92">
        <f>VLOOKUP($F67,Population!$CK$8:$CT$15,10,TRUE)</f>
        <v>7.0242873796349807E-5</v>
      </c>
      <c r="H67" s="93">
        <f>VLOOKUP($F67,Population!$CK$8:$CT$15,9,TRUE)</f>
        <v>6.6556181881643255E-5</v>
      </c>
      <c r="I67" s="94">
        <f>VLOOKUP($F67,Population!$CK$8:$CT$15,8,TRUE)</f>
        <v>6.8430736463336503E-5</v>
      </c>
    </row>
    <row r="68" spans="2:9" x14ac:dyDescent="0.25">
      <c r="B68" s="89">
        <f t="shared" si="0"/>
        <v>58</v>
      </c>
      <c r="C68" s="90">
        <f>VLOOKUP($B68,Population!$CK$8:$CV$15,12,TRUE)</f>
        <v>2.1630776270926147E-2</v>
      </c>
      <c r="D68" s="91">
        <f>VLOOKUP($B68,Population!$CK$8:$CV$15,11,TRUE)</f>
        <v>2.0495486615522078E-2</v>
      </c>
      <c r="F68" s="89">
        <f t="shared" si="1"/>
        <v>58</v>
      </c>
      <c r="G68" s="92">
        <f>VLOOKUP($F68,Population!$CK$8:$CT$15,10,TRUE)</f>
        <v>7.0242873796349807E-5</v>
      </c>
      <c r="H68" s="93">
        <f>VLOOKUP($F68,Population!$CK$8:$CT$15,9,TRUE)</f>
        <v>6.6556181881643255E-5</v>
      </c>
      <c r="I68" s="94">
        <f>VLOOKUP($F68,Population!$CK$8:$CT$15,8,TRUE)</f>
        <v>6.8430736463336503E-5</v>
      </c>
    </row>
    <row r="69" spans="2:9" x14ac:dyDescent="0.25">
      <c r="B69" s="89">
        <f t="shared" si="0"/>
        <v>59</v>
      </c>
      <c r="C69" s="90">
        <f>VLOOKUP($B69,Population!$CK$8:$CV$15,12,TRUE)</f>
        <v>2.1630776270926147E-2</v>
      </c>
      <c r="D69" s="91">
        <f>VLOOKUP($B69,Population!$CK$8:$CV$15,11,TRUE)</f>
        <v>2.0495486615522078E-2</v>
      </c>
      <c r="F69" s="89">
        <f t="shared" si="1"/>
        <v>59</v>
      </c>
      <c r="G69" s="92">
        <f>VLOOKUP($F69,Population!$CK$8:$CT$15,10,TRUE)</f>
        <v>7.0242873796349807E-5</v>
      </c>
      <c r="H69" s="93">
        <f>VLOOKUP($F69,Population!$CK$8:$CT$15,9,TRUE)</f>
        <v>6.6556181881643255E-5</v>
      </c>
      <c r="I69" s="94">
        <f>VLOOKUP($F69,Population!$CK$8:$CT$15,8,TRUE)</f>
        <v>6.8430736463336503E-5</v>
      </c>
    </row>
    <row r="70" spans="2:9" x14ac:dyDescent="0.25">
      <c r="B70" s="89">
        <f t="shared" si="0"/>
        <v>60</v>
      </c>
      <c r="C70" s="90">
        <f>VLOOKUP($B70,Population!$CK$8:$CV$15,12,TRUE)</f>
        <v>1.4469602265142859E-2</v>
      </c>
      <c r="D70" s="91">
        <f>VLOOKUP($B70,Population!$CK$8:$CV$15,11,TRUE)</f>
        <v>1.637416866906841E-2</v>
      </c>
      <c r="F70" s="89">
        <f t="shared" si="1"/>
        <v>60</v>
      </c>
      <c r="G70" s="92">
        <f>VLOOKUP($F70,Population!$CK$8:$CT$15,10,TRUE)</f>
        <v>2.4208025145341073E-4</v>
      </c>
      <c r="H70" s="93">
        <f>VLOOKUP($F70,Population!$CK$8:$CT$15,9,TRUE)</f>
        <v>2.7394414829891702E-4</v>
      </c>
      <c r="I70" s="94">
        <f>VLOOKUP($F70,Population!$CK$8:$CT$15,8,TRUE)</f>
        <v>2.5753670074220238E-4</v>
      </c>
    </row>
    <row r="71" spans="2:9" x14ac:dyDescent="0.25">
      <c r="B71" s="89">
        <f t="shared" si="0"/>
        <v>61</v>
      </c>
      <c r="C71" s="90">
        <f>VLOOKUP($B71,Population!$CK$8:$CV$15,12,TRUE)</f>
        <v>1.4469602265142859E-2</v>
      </c>
      <c r="D71" s="91">
        <f>VLOOKUP($B71,Population!$CK$8:$CV$15,11,TRUE)</f>
        <v>1.637416866906841E-2</v>
      </c>
      <c r="F71" s="89">
        <f t="shared" si="1"/>
        <v>61</v>
      </c>
      <c r="G71" s="92">
        <f>VLOOKUP($F71,Population!$CK$8:$CT$15,10,TRUE)</f>
        <v>2.4208025145341073E-4</v>
      </c>
      <c r="H71" s="93">
        <f>VLOOKUP($F71,Population!$CK$8:$CT$15,9,TRUE)</f>
        <v>2.7394414829891702E-4</v>
      </c>
      <c r="I71" s="94">
        <f>VLOOKUP($F71,Population!$CK$8:$CT$15,8,TRUE)</f>
        <v>2.5753670074220238E-4</v>
      </c>
    </row>
    <row r="72" spans="2:9" x14ac:dyDescent="0.25">
      <c r="B72" s="89">
        <f t="shared" si="0"/>
        <v>62</v>
      </c>
      <c r="C72" s="90">
        <f>VLOOKUP($B72,Population!$CK$8:$CV$15,12,TRUE)</f>
        <v>1.4469602265142859E-2</v>
      </c>
      <c r="D72" s="91">
        <f>VLOOKUP($B72,Population!$CK$8:$CV$15,11,TRUE)</f>
        <v>1.637416866906841E-2</v>
      </c>
      <c r="F72" s="89">
        <f t="shared" si="1"/>
        <v>62</v>
      </c>
      <c r="G72" s="92">
        <f>VLOOKUP($F72,Population!$CK$8:$CT$15,10,TRUE)</f>
        <v>2.4208025145341073E-4</v>
      </c>
      <c r="H72" s="93">
        <f>VLOOKUP($F72,Population!$CK$8:$CT$15,9,TRUE)</f>
        <v>2.7394414829891702E-4</v>
      </c>
      <c r="I72" s="94">
        <f>VLOOKUP($F72,Population!$CK$8:$CT$15,8,TRUE)</f>
        <v>2.5753670074220238E-4</v>
      </c>
    </row>
    <row r="73" spans="2:9" x14ac:dyDescent="0.25">
      <c r="B73" s="89">
        <f t="shared" si="0"/>
        <v>63</v>
      </c>
      <c r="C73" s="90">
        <f>VLOOKUP($B73,Population!$CK$8:$CV$15,12,TRUE)</f>
        <v>1.4469602265142859E-2</v>
      </c>
      <c r="D73" s="91">
        <f>VLOOKUP($B73,Population!$CK$8:$CV$15,11,TRUE)</f>
        <v>1.637416866906841E-2</v>
      </c>
      <c r="F73" s="89">
        <f t="shared" si="1"/>
        <v>63</v>
      </c>
      <c r="G73" s="92">
        <f>VLOOKUP($F73,Population!$CK$8:$CT$15,10,TRUE)</f>
        <v>2.4208025145341073E-4</v>
      </c>
      <c r="H73" s="93">
        <f>VLOOKUP($F73,Population!$CK$8:$CT$15,9,TRUE)</f>
        <v>2.7394414829891702E-4</v>
      </c>
      <c r="I73" s="94">
        <f>VLOOKUP($F73,Population!$CK$8:$CT$15,8,TRUE)</f>
        <v>2.5753670074220238E-4</v>
      </c>
    </row>
    <row r="74" spans="2:9" x14ac:dyDescent="0.25">
      <c r="B74" s="89">
        <f t="shared" si="0"/>
        <v>64</v>
      </c>
      <c r="C74" s="90">
        <f>VLOOKUP($B74,Population!$CK$8:$CV$15,12,TRUE)</f>
        <v>1.4469602265142859E-2</v>
      </c>
      <c r="D74" s="91">
        <f>VLOOKUP($B74,Population!$CK$8:$CV$15,11,TRUE)</f>
        <v>1.637416866906841E-2</v>
      </c>
      <c r="F74" s="89">
        <f t="shared" si="1"/>
        <v>64</v>
      </c>
      <c r="G74" s="92">
        <f>VLOOKUP($F74,Population!$CK$8:$CT$15,10,TRUE)</f>
        <v>2.4208025145341073E-4</v>
      </c>
      <c r="H74" s="93">
        <f>VLOOKUP($F74,Population!$CK$8:$CT$15,9,TRUE)</f>
        <v>2.7394414829891702E-4</v>
      </c>
      <c r="I74" s="94">
        <f>VLOOKUP($F74,Population!$CK$8:$CT$15,8,TRUE)</f>
        <v>2.5753670074220238E-4</v>
      </c>
    </row>
    <row r="75" spans="2:9" x14ac:dyDescent="0.25">
      <c r="B75" s="89">
        <f t="shared" si="0"/>
        <v>65</v>
      </c>
      <c r="C75" s="90">
        <f>VLOOKUP($B75,Population!$CK$8:$CV$15,12,TRUE)</f>
        <v>1.4469602265142859E-2</v>
      </c>
      <c r="D75" s="91">
        <f>VLOOKUP($B75,Population!$CK$8:$CV$15,11,TRUE)</f>
        <v>1.637416866906841E-2</v>
      </c>
      <c r="F75" s="89">
        <f t="shared" si="1"/>
        <v>65</v>
      </c>
      <c r="G75" s="92">
        <f>VLOOKUP($F75,Population!$CK$8:$CT$15,10,TRUE)</f>
        <v>2.4208025145341073E-4</v>
      </c>
      <c r="H75" s="93">
        <f>VLOOKUP($F75,Population!$CK$8:$CT$15,9,TRUE)</f>
        <v>2.7394414829891702E-4</v>
      </c>
      <c r="I75" s="94">
        <f>VLOOKUP($F75,Population!$CK$8:$CT$15,8,TRUE)</f>
        <v>2.5753670074220238E-4</v>
      </c>
    </row>
    <row r="76" spans="2:9" x14ac:dyDescent="0.25">
      <c r="B76" s="89">
        <f t="shared" ref="B76:B109" si="2">B75+1</f>
        <v>66</v>
      </c>
      <c r="C76" s="90">
        <f>VLOOKUP($B76,Population!$CK$8:$CV$15,12,TRUE)</f>
        <v>1.4469602265142859E-2</v>
      </c>
      <c r="D76" s="91">
        <f>VLOOKUP($B76,Population!$CK$8:$CV$15,11,TRUE)</f>
        <v>1.637416866906841E-2</v>
      </c>
      <c r="F76" s="89">
        <f t="shared" ref="F76:F109" si="3">F75+1</f>
        <v>66</v>
      </c>
      <c r="G76" s="92">
        <f>VLOOKUP($F76,Population!$CK$8:$CT$15,10,TRUE)</f>
        <v>2.4208025145341073E-4</v>
      </c>
      <c r="H76" s="93">
        <f>VLOOKUP($F76,Population!$CK$8:$CT$15,9,TRUE)</f>
        <v>2.7394414829891702E-4</v>
      </c>
      <c r="I76" s="94">
        <f>VLOOKUP($F76,Population!$CK$8:$CT$15,8,TRUE)</f>
        <v>2.5753670074220238E-4</v>
      </c>
    </row>
    <row r="77" spans="2:9" x14ac:dyDescent="0.25">
      <c r="B77" s="89">
        <f t="shared" si="2"/>
        <v>67</v>
      </c>
      <c r="C77" s="90">
        <f>VLOOKUP($B77,Population!$CK$8:$CV$15,12,TRUE)</f>
        <v>1.4469602265142859E-2</v>
      </c>
      <c r="D77" s="91">
        <f>VLOOKUP($B77,Population!$CK$8:$CV$15,11,TRUE)</f>
        <v>1.637416866906841E-2</v>
      </c>
      <c r="F77" s="89">
        <f t="shared" si="3"/>
        <v>67</v>
      </c>
      <c r="G77" s="92">
        <f>VLOOKUP($F77,Population!$CK$8:$CT$15,10,TRUE)</f>
        <v>2.4208025145341073E-4</v>
      </c>
      <c r="H77" s="93">
        <f>VLOOKUP($F77,Population!$CK$8:$CT$15,9,TRUE)</f>
        <v>2.7394414829891702E-4</v>
      </c>
      <c r="I77" s="94">
        <f>VLOOKUP($F77,Population!$CK$8:$CT$15,8,TRUE)</f>
        <v>2.5753670074220238E-4</v>
      </c>
    </row>
    <row r="78" spans="2:9" x14ac:dyDescent="0.25">
      <c r="B78" s="89">
        <f t="shared" si="2"/>
        <v>68</v>
      </c>
      <c r="C78" s="90">
        <f>VLOOKUP($B78,Population!$CK$8:$CV$15,12,TRUE)</f>
        <v>1.4469602265142859E-2</v>
      </c>
      <c r="D78" s="91">
        <f>VLOOKUP($B78,Population!$CK$8:$CV$15,11,TRUE)</f>
        <v>1.637416866906841E-2</v>
      </c>
      <c r="F78" s="89">
        <f t="shared" si="3"/>
        <v>68</v>
      </c>
      <c r="G78" s="92">
        <f>VLOOKUP($F78,Population!$CK$8:$CT$15,10,TRUE)</f>
        <v>2.4208025145341073E-4</v>
      </c>
      <c r="H78" s="93">
        <f>VLOOKUP($F78,Population!$CK$8:$CT$15,9,TRUE)</f>
        <v>2.7394414829891702E-4</v>
      </c>
      <c r="I78" s="94">
        <f>VLOOKUP($F78,Population!$CK$8:$CT$15,8,TRUE)</f>
        <v>2.5753670074220238E-4</v>
      </c>
    </row>
    <row r="79" spans="2:9" x14ac:dyDescent="0.25">
      <c r="B79" s="89">
        <f t="shared" si="2"/>
        <v>69</v>
      </c>
      <c r="C79" s="90">
        <f>VLOOKUP($B79,Population!$CK$8:$CV$15,12,TRUE)</f>
        <v>1.4469602265142859E-2</v>
      </c>
      <c r="D79" s="91">
        <f>VLOOKUP($B79,Population!$CK$8:$CV$15,11,TRUE)</f>
        <v>1.637416866906841E-2</v>
      </c>
      <c r="F79" s="89">
        <f t="shared" si="3"/>
        <v>69</v>
      </c>
      <c r="G79" s="92">
        <f>VLOOKUP($F79,Population!$CK$8:$CT$15,10,TRUE)</f>
        <v>2.4208025145341073E-4</v>
      </c>
      <c r="H79" s="93">
        <f>VLOOKUP($F79,Population!$CK$8:$CT$15,9,TRUE)</f>
        <v>2.7394414829891702E-4</v>
      </c>
      <c r="I79" s="94">
        <f>VLOOKUP($F79,Population!$CK$8:$CT$15,8,TRUE)</f>
        <v>2.5753670074220238E-4</v>
      </c>
    </row>
    <row r="80" spans="2:9" x14ac:dyDescent="0.25">
      <c r="B80" s="89">
        <f t="shared" si="2"/>
        <v>70</v>
      </c>
      <c r="C80" s="90">
        <f>VLOOKUP($B80,Population!$CK$8:$CV$15,12,TRUE)</f>
        <v>1.685539627124958E-2</v>
      </c>
      <c r="D80" s="91">
        <f>VLOOKUP($B80,Population!$CK$8:$CV$15,11,TRUE)</f>
        <v>1.879758471893141E-2</v>
      </c>
      <c r="F80" s="89">
        <f t="shared" si="3"/>
        <v>70</v>
      </c>
      <c r="G80" s="92">
        <f>VLOOKUP($F80,Population!$CK$8:$CT$15,10,TRUE)</f>
        <v>1.1002259588685111E-3</v>
      </c>
      <c r="H80" s="93">
        <f>VLOOKUP($F80,Population!$CK$8:$CT$15,9,TRUE)</f>
        <v>1.2270011537536605E-3</v>
      </c>
      <c r="I80" s="94">
        <f>VLOOKUP($F80,Population!$CK$8:$CT$15,8,TRUE)</f>
        <v>1.1597814575474788E-3</v>
      </c>
    </row>
    <row r="81" spans="2:9" x14ac:dyDescent="0.25">
      <c r="B81" s="89">
        <f t="shared" si="2"/>
        <v>71</v>
      </c>
      <c r="C81" s="90">
        <f>VLOOKUP($B81,Population!$CK$8:$CV$15,12,TRUE)</f>
        <v>1.685539627124958E-2</v>
      </c>
      <c r="D81" s="91">
        <f>VLOOKUP($B81,Population!$CK$8:$CV$15,11,TRUE)</f>
        <v>1.879758471893141E-2</v>
      </c>
      <c r="F81" s="89">
        <f t="shared" si="3"/>
        <v>71</v>
      </c>
      <c r="G81" s="92">
        <f>VLOOKUP($F81,Population!$CK$8:$CT$15,10,TRUE)</f>
        <v>1.1002259588685111E-3</v>
      </c>
      <c r="H81" s="93">
        <f>VLOOKUP($F81,Population!$CK$8:$CT$15,9,TRUE)</f>
        <v>1.2270011537536605E-3</v>
      </c>
      <c r="I81" s="94">
        <f>VLOOKUP($F81,Population!$CK$8:$CT$15,8,TRUE)</f>
        <v>1.1597814575474788E-3</v>
      </c>
    </row>
    <row r="82" spans="2:9" x14ac:dyDescent="0.25">
      <c r="B82" s="89">
        <f t="shared" si="2"/>
        <v>72</v>
      </c>
      <c r="C82" s="90">
        <f>VLOOKUP($B82,Population!$CK$8:$CV$15,12,TRUE)</f>
        <v>1.685539627124958E-2</v>
      </c>
      <c r="D82" s="91">
        <f>VLOOKUP($B82,Population!$CK$8:$CV$15,11,TRUE)</f>
        <v>1.879758471893141E-2</v>
      </c>
      <c r="F82" s="89">
        <f t="shared" si="3"/>
        <v>72</v>
      </c>
      <c r="G82" s="92">
        <f>VLOOKUP($F82,Population!$CK$8:$CT$15,10,TRUE)</f>
        <v>1.1002259588685111E-3</v>
      </c>
      <c r="H82" s="93">
        <f>VLOOKUP($F82,Population!$CK$8:$CT$15,9,TRUE)</f>
        <v>1.2270011537536605E-3</v>
      </c>
      <c r="I82" s="94">
        <f>VLOOKUP($F82,Population!$CK$8:$CT$15,8,TRUE)</f>
        <v>1.1597814575474788E-3</v>
      </c>
    </row>
    <row r="83" spans="2:9" x14ac:dyDescent="0.25">
      <c r="B83" s="89">
        <f t="shared" si="2"/>
        <v>73</v>
      </c>
      <c r="C83" s="90">
        <f>VLOOKUP($B83,Population!$CK$8:$CV$15,12,TRUE)</f>
        <v>1.685539627124958E-2</v>
      </c>
      <c r="D83" s="91">
        <f>VLOOKUP($B83,Population!$CK$8:$CV$15,11,TRUE)</f>
        <v>1.879758471893141E-2</v>
      </c>
      <c r="F83" s="89">
        <f t="shared" si="3"/>
        <v>73</v>
      </c>
      <c r="G83" s="92">
        <f>VLOOKUP($F83,Population!$CK$8:$CT$15,10,TRUE)</f>
        <v>1.1002259588685111E-3</v>
      </c>
      <c r="H83" s="93">
        <f>VLOOKUP($F83,Population!$CK$8:$CT$15,9,TRUE)</f>
        <v>1.2270011537536605E-3</v>
      </c>
      <c r="I83" s="94">
        <f>VLOOKUP($F83,Population!$CK$8:$CT$15,8,TRUE)</f>
        <v>1.1597814575474788E-3</v>
      </c>
    </row>
    <row r="84" spans="2:9" x14ac:dyDescent="0.25">
      <c r="B84" s="89">
        <f t="shared" si="2"/>
        <v>74</v>
      </c>
      <c r="C84" s="90">
        <f>VLOOKUP($B84,Population!$CK$8:$CV$15,12,TRUE)</f>
        <v>1.685539627124958E-2</v>
      </c>
      <c r="D84" s="91">
        <f>VLOOKUP($B84,Population!$CK$8:$CV$15,11,TRUE)</f>
        <v>1.879758471893141E-2</v>
      </c>
      <c r="F84" s="89">
        <f t="shared" si="3"/>
        <v>74</v>
      </c>
      <c r="G84" s="92">
        <f>VLOOKUP($F84,Population!$CK$8:$CT$15,10,TRUE)</f>
        <v>1.1002259588685111E-3</v>
      </c>
      <c r="H84" s="93">
        <f>VLOOKUP($F84,Population!$CK$8:$CT$15,9,TRUE)</f>
        <v>1.2270011537536605E-3</v>
      </c>
      <c r="I84" s="94">
        <f>VLOOKUP($F84,Population!$CK$8:$CT$15,8,TRUE)</f>
        <v>1.1597814575474788E-3</v>
      </c>
    </row>
    <row r="85" spans="2:9" x14ac:dyDescent="0.25">
      <c r="B85" s="89">
        <f t="shared" si="2"/>
        <v>75</v>
      </c>
      <c r="C85" s="90">
        <f>VLOOKUP($B85,Population!$CK$8:$CV$15,12,TRUE)</f>
        <v>1.685539627124958E-2</v>
      </c>
      <c r="D85" s="91">
        <f>VLOOKUP($B85,Population!$CK$8:$CV$15,11,TRUE)</f>
        <v>1.879758471893141E-2</v>
      </c>
      <c r="F85" s="89">
        <f t="shared" si="3"/>
        <v>75</v>
      </c>
      <c r="G85" s="92">
        <f>VLOOKUP($F85,Population!$CK$8:$CT$15,10,TRUE)</f>
        <v>1.1002259588685111E-3</v>
      </c>
      <c r="H85" s="93">
        <f>VLOOKUP($F85,Population!$CK$8:$CT$15,9,TRUE)</f>
        <v>1.2270011537536605E-3</v>
      </c>
      <c r="I85" s="94">
        <f>VLOOKUP($F85,Population!$CK$8:$CT$15,8,TRUE)</f>
        <v>1.1597814575474788E-3</v>
      </c>
    </row>
    <row r="86" spans="2:9" x14ac:dyDescent="0.25">
      <c r="B86" s="89">
        <f t="shared" si="2"/>
        <v>76</v>
      </c>
      <c r="C86" s="90">
        <f>VLOOKUP($B86,Population!$CK$8:$CV$15,12,TRUE)</f>
        <v>1.685539627124958E-2</v>
      </c>
      <c r="D86" s="91">
        <f>VLOOKUP($B86,Population!$CK$8:$CV$15,11,TRUE)</f>
        <v>1.879758471893141E-2</v>
      </c>
      <c r="F86" s="89">
        <f t="shared" si="3"/>
        <v>76</v>
      </c>
      <c r="G86" s="92">
        <f>VLOOKUP($F86,Population!$CK$8:$CT$15,10,TRUE)</f>
        <v>1.1002259588685111E-3</v>
      </c>
      <c r="H86" s="93">
        <f>VLOOKUP($F86,Population!$CK$8:$CT$15,9,TRUE)</f>
        <v>1.2270011537536605E-3</v>
      </c>
      <c r="I86" s="94">
        <f>VLOOKUP($F86,Population!$CK$8:$CT$15,8,TRUE)</f>
        <v>1.1597814575474788E-3</v>
      </c>
    </row>
    <row r="87" spans="2:9" x14ac:dyDescent="0.25">
      <c r="B87" s="89">
        <f t="shared" si="2"/>
        <v>77</v>
      </c>
      <c r="C87" s="90">
        <f>VLOOKUP($B87,Population!$CK$8:$CV$15,12,TRUE)</f>
        <v>1.685539627124958E-2</v>
      </c>
      <c r="D87" s="91">
        <f>VLOOKUP($B87,Population!$CK$8:$CV$15,11,TRUE)</f>
        <v>1.879758471893141E-2</v>
      </c>
      <c r="F87" s="89">
        <f t="shared" si="3"/>
        <v>77</v>
      </c>
      <c r="G87" s="92">
        <f>VLOOKUP($F87,Population!$CK$8:$CT$15,10,TRUE)</f>
        <v>1.1002259588685111E-3</v>
      </c>
      <c r="H87" s="93">
        <f>VLOOKUP($F87,Population!$CK$8:$CT$15,9,TRUE)</f>
        <v>1.2270011537536605E-3</v>
      </c>
      <c r="I87" s="94">
        <f>VLOOKUP($F87,Population!$CK$8:$CT$15,8,TRUE)</f>
        <v>1.1597814575474788E-3</v>
      </c>
    </row>
    <row r="88" spans="2:9" x14ac:dyDescent="0.25">
      <c r="B88" s="89">
        <f t="shared" si="2"/>
        <v>78</v>
      </c>
      <c r="C88" s="90">
        <f>VLOOKUP($B88,Population!$CK$8:$CV$15,12,TRUE)</f>
        <v>1.685539627124958E-2</v>
      </c>
      <c r="D88" s="91">
        <f>VLOOKUP($B88,Population!$CK$8:$CV$15,11,TRUE)</f>
        <v>1.879758471893141E-2</v>
      </c>
      <c r="F88" s="89">
        <f t="shared" si="3"/>
        <v>78</v>
      </c>
      <c r="G88" s="92">
        <f>VLOOKUP($F88,Population!$CK$8:$CT$15,10,TRUE)</f>
        <v>1.1002259588685111E-3</v>
      </c>
      <c r="H88" s="93">
        <f>VLOOKUP($F88,Population!$CK$8:$CT$15,9,TRUE)</f>
        <v>1.2270011537536605E-3</v>
      </c>
      <c r="I88" s="94">
        <f>VLOOKUP($F88,Population!$CK$8:$CT$15,8,TRUE)</f>
        <v>1.1597814575474788E-3</v>
      </c>
    </row>
    <row r="89" spans="2:9" x14ac:dyDescent="0.25">
      <c r="B89" s="89">
        <f t="shared" si="2"/>
        <v>79</v>
      </c>
      <c r="C89" s="90">
        <f>VLOOKUP($B89,Population!$CK$8:$CV$15,12,TRUE)</f>
        <v>1.685539627124958E-2</v>
      </c>
      <c r="D89" s="91">
        <f>VLOOKUP($B89,Population!$CK$8:$CV$15,11,TRUE)</f>
        <v>1.879758471893141E-2</v>
      </c>
      <c r="F89" s="89">
        <f t="shared" si="3"/>
        <v>79</v>
      </c>
      <c r="G89" s="92">
        <f>VLOOKUP($F89,Population!$CK$8:$CT$15,10,TRUE)</f>
        <v>1.1002259588685111E-3</v>
      </c>
      <c r="H89" s="93">
        <f>VLOOKUP($F89,Population!$CK$8:$CT$15,9,TRUE)</f>
        <v>1.2270011537536605E-3</v>
      </c>
      <c r="I89" s="94">
        <f>VLOOKUP($F89,Population!$CK$8:$CT$15,8,TRUE)</f>
        <v>1.1597814575474788E-3</v>
      </c>
    </row>
    <row r="90" spans="2:9" x14ac:dyDescent="0.25">
      <c r="B90" s="89">
        <f t="shared" si="2"/>
        <v>80</v>
      </c>
      <c r="C90" s="90">
        <f>VLOOKUP($B90,Population!$CK$8:$CV$15,12,TRUE)</f>
        <v>3.5182496231105025E-2</v>
      </c>
      <c r="D90" s="91">
        <f>VLOOKUP($B90,Population!$CK$8:$CV$15,11,TRUE)</f>
        <v>2.7352500108210019E-2</v>
      </c>
      <c r="F90" s="89">
        <f t="shared" si="3"/>
        <v>80</v>
      </c>
      <c r="G90" s="92">
        <f>VLOOKUP($F90,Population!$CK$8:$CT$15,10,TRUE)</f>
        <v>7.729961575841022E-3</v>
      </c>
      <c r="H90" s="93">
        <f>VLOOKUP($F90,Population!$CK$8:$CT$15,9,TRUE)</f>
        <v>6.0096297161746359E-3</v>
      </c>
      <c r="I90" s="94">
        <f>VLOOKUP($F90,Population!$CK$8:$CT$15,8,TRUE)</f>
        <v>7.0572050791321136E-3</v>
      </c>
    </row>
    <row r="91" spans="2:9" x14ac:dyDescent="0.25">
      <c r="B91" s="89">
        <f t="shared" si="2"/>
        <v>81</v>
      </c>
      <c r="C91" s="90">
        <f>VLOOKUP($B91,Population!$CK$8:$CV$15,12,TRUE)</f>
        <v>3.5182496231105025E-2</v>
      </c>
      <c r="D91" s="91">
        <f>VLOOKUP($B91,Population!$CK$8:$CV$15,11,TRUE)</f>
        <v>2.7352500108210019E-2</v>
      </c>
      <c r="F91" s="89">
        <f t="shared" si="3"/>
        <v>81</v>
      </c>
      <c r="G91" s="92">
        <f>VLOOKUP($F91,Population!$CK$8:$CT$15,10,TRUE)</f>
        <v>7.729961575841022E-3</v>
      </c>
      <c r="H91" s="93">
        <f>VLOOKUP($F91,Population!$CK$8:$CT$15,9,TRUE)</f>
        <v>6.0096297161746359E-3</v>
      </c>
      <c r="I91" s="94">
        <f>VLOOKUP($F91,Population!$CK$8:$CT$15,8,TRUE)</f>
        <v>7.0572050791321136E-3</v>
      </c>
    </row>
    <row r="92" spans="2:9" x14ac:dyDescent="0.25">
      <c r="B92" s="89">
        <f t="shared" si="2"/>
        <v>82</v>
      </c>
      <c r="C92" s="90">
        <f>VLOOKUP($B92,Population!$CK$8:$CV$15,12,TRUE)</f>
        <v>3.5182496231105025E-2</v>
      </c>
      <c r="D92" s="91">
        <f>VLOOKUP($B92,Population!$CK$8:$CV$15,11,TRUE)</f>
        <v>2.7352500108210019E-2</v>
      </c>
      <c r="F92" s="89">
        <f t="shared" si="3"/>
        <v>82</v>
      </c>
      <c r="G92" s="92">
        <f>VLOOKUP($F92,Population!$CK$8:$CT$15,10,TRUE)</f>
        <v>7.729961575841022E-3</v>
      </c>
      <c r="H92" s="93">
        <f>VLOOKUP($F92,Population!$CK$8:$CT$15,9,TRUE)</f>
        <v>6.0096297161746359E-3</v>
      </c>
      <c r="I92" s="94">
        <f>VLOOKUP($F92,Population!$CK$8:$CT$15,8,TRUE)</f>
        <v>7.0572050791321136E-3</v>
      </c>
    </row>
    <row r="93" spans="2:9" x14ac:dyDescent="0.25">
      <c r="B93" s="89">
        <f t="shared" si="2"/>
        <v>83</v>
      </c>
      <c r="C93" s="90">
        <f>VLOOKUP($B93,Population!$CK$8:$CV$15,12,TRUE)</f>
        <v>3.5182496231105025E-2</v>
      </c>
      <c r="D93" s="91">
        <f>VLOOKUP($B93,Population!$CK$8:$CV$15,11,TRUE)</f>
        <v>2.7352500108210019E-2</v>
      </c>
      <c r="F93" s="89">
        <f t="shared" si="3"/>
        <v>83</v>
      </c>
      <c r="G93" s="92">
        <f>VLOOKUP($F93,Population!$CK$8:$CT$15,10,TRUE)</f>
        <v>7.729961575841022E-3</v>
      </c>
      <c r="H93" s="93">
        <f>VLOOKUP($F93,Population!$CK$8:$CT$15,9,TRUE)</f>
        <v>6.0096297161746359E-3</v>
      </c>
      <c r="I93" s="94">
        <f>VLOOKUP($F93,Population!$CK$8:$CT$15,8,TRUE)</f>
        <v>7.0572050791321136E-3</v>
      </c>
    </row>
    <row r="94" spans="2:9" x14ac:dyDescent="0.25">
      <c r="B94" s="89">
        <f t="shared" si="2"/>
        <v>84</v>
      </c>
      <c r="C94" s="90">
        <f>VLOOKUP($B94,Population!$CK$8:$CV$15,12,TRUE)</f>
        <v>3.5182496231105025E-2</v>
      </c>
      <c r="D94" s="91">
        <f>VLOOKUP($B94,Population!$CK$8:$CV$15,11,TRUE)</f>
        <v>2.7352500108210019E-2</v>
      </c>
      <c r="F94" s="89">
        <f t="shared" si="3"/>
        <v>84</v>
      </c>
      <c r="G94" s="92">
        <f>VLOOKUP($F94,Population!$CK$8:$CT$15,10,TRUE)</f>
        <v>7.729961575841022E-3</v>
      </c>
      <c r="H94" s="93">
        <f>VLOOKUP($F94,Population!$CK$8:$CT$15,9,TRUE)</f>
        <v>6.0096297161746359E-3</v>
      </c>
      <c r="I94" s="94">
        <f>VLOOKUP($F94,Population!$CK$8:$CT$15,8,TRUE)</f>
        <v>7.0572050791321136E-3</v>
      </c>
    </row>
    <row r="95" spans="2:9" x14ac:dyDescent="0.25">
      <c r="B95" s="89">
        <f t="shared" si="2"/>
        <v>85</v>
      </c>
      <c r="C95" s="90">
        <f>VLOOKUP($B95,Population!$CK$8:$CV$15,12,TRUE)</f>
        <v>3.5182496231105025E-2</v>
      </c>
      <c r="D95" s="91">
        <f>VLOOKUP($B95,Population!$CK$8:$CV$15,11,TRUE)</f>
        <v>2.7352500108210019E-2</v>
      </c>
      <c r="F95" s="89">
        <f t="shared" si="3"/>
        <v>85</v>
      </c>
      <c r="G95" s="92">
        <f>VLOOKUP($F95,Population!$CK$8:$CT$15,10,TRUE)</f>
        <v>7.729961575841022E-3</v>
      </c>
      <c r="H95" s="93">
        <f>VLOOKUP($F95,Population!$CK$8:$CT$15,9,TRUE)</f>
        <v>6.0096297161746359E-3</v>
      </c>
      <c r="I95" s="94">
        <f>VLOOKUP($F95,Population!$CK$8:$CT$15,8,TRUE)</f>
        <v>7.0572050791321136E-3</v>
      </c>
    </row>
    <row r="96" spans="2:9" x14ac:dyDescent="0.25">
      <c r="B96" s="89">
        <f t="shared" si="2"/>
        <v>86</v>
      </c>
      <c r="C96" s="90">
        <f>VLOOKUP($B96,Population!$CK$8:$CV$15,12,TRUE)</f>
        <v>3.5182496231105025E-2</v>
      </c>
      <c r="D96" s="91">
        <f>VLOOKUP($B96,Population!$CK$8:$CV$15,11,TRUE)</f>
        <v>2.7352500108210019E-2</v>
      </c>
      <c r="F96" s="89">
        <f t="shared" si="3"/>
        <v>86</v>
      </c>
      <c r="G96" s="92">
        <f>VLOOKUP($F96,Population!$CK$8:$CT$15,10,TRUE)</f>
        <v>7.729961575841022E-3</v>
      </c>
      <c r="H96" s="93">
        <f>VLOOKUP($F96,Population!$CK$8:$CT$15,9,TRUE)</f>
        <v>6.0096297161746359E-3</v>
      </c>
      <c r="I96" s="94">
        <f>VLOOKUP($F96,Population!$CK$8:$CT$15,8,TRUE)</f>
        <v>7.0572050791321136E-3</v>
      </c>
    </row>
    <row r="97" spans="2:9" x14ac:dyDescent="0.25">
      <c r="B97" s="89">
        <f t="shared" si="2"/>
        <v>87</v>
      </c>
      <c r="C97" s="90">
        <f>VLOOKUP($B97,Population!$CK$8:$CV$15,12,TRUE)</f>
        <v>3.5182496231105025E-2</v>
      </c>
      <c r="D97" s="91">
        <f>VLOOKUP($B97,Population!$CK$8:$CV$15,11,TRUE)</f>
        <v>2.7352500108210019E-2</v>
      </c>
      <c r="F97" s="89">
        <f t="shared" si="3"/>
        <v>87</v>
      </c>
      <c r="G97" s="92">
        <f>VLOOKUP($F97,Population!$CK$8:$CT$15,10,TRUE)</f>
        <v>7.729961575841022E-3</v>
      </c>
      <c r="H97" s="93">
        <f>VLOOKUP($F97,Population!$CK$8:$CT$15,9,TRUE)</f>
        <v>6.0096297161746359E-3</v>
      </c>
      <c r="I97" s="94">
        <f>VLOOKUP($F97,Population!$CK$8:$CT$15,8,TRUE)</f>
        <v>7.0572050791321136E-3</v>
      </c>
    </row>
    <row r="98" spans="2:9" x14ac:dyDescent="0.25">
      <c r="B98" s="89">
        <f t="shared" si="2"/>
        <v>88</v>
      </c>
      <c r="C98" s="90">
        <f>VLOOKUP($B98,Population!$CK$8:$CV$15,12,TRUE)</f>
        <v>3.5182496231105025E-2</v>
      </c>
      <c r="D98" s="91">
        <f>VLOOKUP($B98,Population!$CK$8:$CV$15,11,TRUE)</f>
        <v>2.7352500108210019E-2</v>
      </c>
      <c r="F98" s="89">
        <f t="shared" si="3"/>
        <v>88</v>
      </c>
      <c r="G98" s="92">
        <f>VLOOKUP($F98,Population!$CK$8:$CT$15,10,TRUE)</f>
        <v>7.729961575841022E-3</v>
      </c>
      <c r="H98" s="93">
        <f>VLOOKUP($F98,Population!$CK$8:$CT$15,9,TRUE)</f>
        <v>6.0096297161746359E-3</v>
      </c>
      <c r="I98" s="94">
        <f>VLOOKUP($F98,Population!$CK$8:$CT$15,8,TRUE)</f>
        <v>7.0572050791321136E-3</v>
      </c>
    </row>
    <row r="99" spans="2:9" x14ac:dyDescent="0.25">
      <c r="B99" s="89">
        <f t="shared" si="2"/>
        <v>89</v>
      </c>
      <c r="C99" s="90">
        <f>VLOOKUP($B99,Population!$CK$8:$CV$15,12,TRUE)</f>
        <v>3.5182496231105025E-2</v>
      </c>
      <c r="D99" s="91">
        <f>VLOOKUP($B99,Population!$CK$8:$CV$15,11,TRUE)</f>
        <v>2.7352500108210019E-2</v>
      </c>
      <c r="F99" s="89">
        <f t="shared" si="3"/>
        <v>89</v>
      </c>
      <c r="G99" s="92">
        <f>VLOOKUP($F99,Population!$CK$8:$CT$15,10,TRUE)</f>
        <v>7.729961575841022E-3</v>
      </c>
      <c r="H99" s="93">
        <f>VLOOKUP($F99,Population!$CK$8:$CT$15,9,TRUE)</f>
        <v>6.0096297161746359E-3</v>
      </c>
      <c r="I99" s="94">
        <f>VLOOKUP($F99,Population!$CK$8:$CT$15,8,TRUE)</f>
        <v>7.0572050791321136E-3</v>
      </c>
    </row>
    <row r="100" spans="2:9" x14ac:dyDescent="0.25">
      <c r="B100" s="89">
        <f t="shared" si="2"/>
        <v>90</v>
      </c>
      <c r="C100" s="90">
        <f>VLOOKUP($B100,Population!$CK$8:$CV$15,12,TRUE)</f>
        <v>3.5182496231105025E-2</v>
      </c>
      <c r="D100" s="91">
        <f>VLOOKUP($B100,Population!$CK$8:$CV$15,11,TRUE)</f>
        <v>2.7352500108210019E-2</v>
      </c>
      <c r="F100" s="89">
        <f t="shared" si="3"/>
        <v>90</v>
      </c>
      <c r="G100" s="92">
        <f>VLOOKUP($F100,Population!$CK$8:$CT$15,10,TRUE)</f>
        <v>7.729961575841022E-3</v>
      </c>
      <c r="H100" s="93">
        <f>VLOOKUP($F100,Population!$CK$8:$CT$15,9,TRUE)</f>
        <v>6.0096297161746359E-3</v>
      </c>
      <c r="I100" s="94">
        <f>VLOOKUP($F100,Population!$CK$8:$CT$15,8,TRUE)</f>
        <v>7.0572050791321136E-3</v>
      </c>
    </row>
    <row r="101" spans="2:9" x14ac:dyDescent="0.25">
      <c r="B101" s="89">
        <f t="shared" si="2"/>
        <v>91</v>
      </c>
      <c r="C101" s="90">
        <f>VLOOKUP($B101,Population!$CK$8:$CV$15,12,TRUE)</f>
        <v>3.5182496231105025E-2</v>
      </c>
      <c r="D101" s="91">
        <f>VLOOKUP($B101,Population!$CK$8:$CV$15,11,TRUE)</f>
        <v>2.7352500108210019E-2</v>
      </c>
      <c r="F101" s="89">
        <f t="shared" si="3"/>
        <v>91</v>
      </c>
      <c r="G101" s="92">
        <f>VLOOKUP($F101,Population!$CK$8:$CT$15,10,TRUE)</f>
        <v>7.729961575841022E-3</v>
      </c>
      <c r="H101" s="93">
        <f>VLOOKUP($F101,Population!$CK$8:$CT$15,9,TRUE)</f>
        <v>6.0096297161746359E-3</v>
      </c>
      <c r="I101" s="94">
        <f>VLOOKUP($F101,Population!$CK$8:$CT$15,8,TRUE)</f>
        <v>7.0572050791321136E-3</v>
      </c>
    </row>
    <row r="102" spans="2:9" x14ac:dyDescent="0.25">
      <c r="B102" s="89">
        <f t="shared" si="2"/>
        <v>92</v>
      </c>
      <c r="C102" s="90">
        <f>VLOOKUP($B102,Population!$CK$8:$CV$15,12,TRUE)</f>
        <v>3.5182496231105025E-2</v>
      </c>
      <c r="D102" s="91">
        <f>VLOOKUP($B102,Population!$CK$8:$CV$15,11,TRUE)</f>
        <v>2.7352500108210019E-2</v>
      </c>
      <c r="F102" s="89">
        <f t="shared" si="3"/>
        <v>92</v>
      </c>
      <c r="G102" s="92">
        <f>VLOOKUP($F102,Population!$CK$8:$CT$15,10,TRUE)</f>
        <v>7.729961575841022E-3</v>
      </c>
      <c r="H102" s="93">
        <f>VLOOKUP($F102,Population!$CK$8:$CT$15,9,TRUE)</f>
        <v>6.0096297161746359E-3</v>
      </c>
      <c r="I102" s="94">
        <f>VLOOKUP($F102,Population!$CK$8:$CT$15,8,TRUE)</f>
        <v>7.0572050791321136E-3</v>
      </c>
    </row>
    <row r="103" spans="2:9" x14ac:dyDescent="0.25">
      <c r="B103" s="89">
        <f t="shared" si="2"/>
        <v>93</v>
      </c>
      <c r="C103" s="90">
        <f>VLOOKUP($B103,Population!$CK$8:$CV$15,12,TRUE)</f>
        <v>3.5182496231105025E-2</v>
      </c>
      <c r="D103" s="91">
        <f>VLOOKUP($B103,Population!$CK$8:$CV$15,11,TRUE)</f>
        <v>2.7352500108210019E-2</v>
      </c>
      <c r="F103" s="89">
        <f t="shared" si="3"/>
        <v>93</v>
      </c>
      <c r="G103" s="92">
        <f>VLOOKUP($F103,Population!$CK$8:$CT$15,10,TRUE)</f>
        <v>7.729961575841022E-3</v>
      </c>
      <c r="H103" s="93">
        <f>VLOOKUP($F103,Population!$CK$8:$CT$15,9,TRUE)</f>
        <v>6.0096297161746359E-3</v>
      </c>
      <c r="I103" s="94">
        <f>VLOOKUP($F103,Population!$CK$8:$CT$15,8,TRUE)</f>
        <v>7.0572050791321136E-3</v>
      </c>
    </row>
    <row r="104" spans="2:9" x14ac:dyDescent="0.25">
      <c r="B104" s="89">
        <f t="shared" si="2"/>
        <v>94</v>
      </c>
      <c r="C104" s="90">
        <f>VLOOKUP($B104,Population!$CK$8:$CV$15,12,TRUE)</f>
        <v>3.5182496231105025E-2</v>
      </c>
      <c r="D104" s="91">
        <f>VLOOKUP($B104,Population!$CK$8:$CV$15,11,TRUE)</f>
        <v>2.7352500108210019E-2</v>
      </c>
      <c r="F104" s="89">
        <f t="shared" si="3"/>
        <v>94</v>
      </c>
      <c r="G104" s="92">
        <f>VLOOKUP($F104,Population!$CK$8:$CT$15,10,TRUE)</f>
        <v>7.729961575841022E-3</v>
      </c>
      <c r="H104" s="93">
        <f>VLOOKUP($F104,Population!$CK$8:$CT$15,9,TRUE)</f>
        <v>6.0096297161746359E-3</v>
      </c>
      <c r="I104" s="94">
        <f>VLOOKUP($F104,Population!$CK$8:$CT$15,8,TRUE)</f>
        <v>7.0572050791321136E-3</v>
      </c>
    </row>
    <row r="105" spans="2:9" x14ac:dyDescent="0.25">
      <c r="B105" s="89">
        <f t="shared" si="2"/>
        <v>95</v>
      </c>
      <c r="C105" s="90">
        <f>VLOOKUP($B105,Population!$CK$8:$CV$15,12,TRUE)</f>
        <v>3.5182496231105025E-2</v>
      </c>
      <c r="D105" s="91">
        <f>VLOOKUP($B105,Population!$CK$8:$CV$15,11,TRUE)</f>
        <v>2.7352500108210019E-2</v>
      </c>
      <c r="F105" s="89">
        <f t="shared" si="3"/>
        <v>95</v>
      </c>
      <c r="G105" s="92">
        <f>VLOOKUP($F105,Population!$CK$8:$CT$15,10,TRUE)</f>
        <v>7.729961575841022E-3</v>
      </c>
      <c r="H105" s="93">
        <f>VLOOKUP($F105,Population!$CK$8:$CT$15,9,TRUE)</f>
        <v>6.0096297161746359E-3</v>
      </c>
      <c r="I105" s="94">
        <f>VLOOKUP($F105,Population!$CK$8:$CT$15,8,TRUE)</f>
        <v>7.0572050791321136E-3</v>
      </c>
    </row>
    <row r="106" spans="2:9" x14ac:dyDescent="0.25">
      <c r="B106" s="89">
        <f t="shared" si="2"/>
        <v>96</v>
      </c>
      <c r="C106" s="90">
        <f>VLOOKUP($B106,Population!$CK$8:$CV$15,12,TRUE)</f>
        <v>3.5182496231105025E-2</v>
      </c>
      <c r="D106" s="91">
        <f>VLOOKUP($B106,Population!$CK$8:$CV$15,11,TRUE)</f>
        <v>2.7352500108210019E-2</v>
      </c>
      <c r="F106" s="89">
        <f t="shared" si="3"/>
        <v>96</v>
      </c>
      <c r="G106" s="92">
        <f>VLOOKUP($F106,Population!$CK$8:$CT$15,10,TRUE)</f>
        <v>7.729961575841022E-3</v>
      </c>
      <c r="H106" s="93">
        <f>VLOOKUP($F106,Population!$CK$8:$CT$15,9,TRUE)</f>
        <v>6.0096297161746359E-3</v>
      </c>
      <c r="I106" s="94">
        <f>VLOOKUP($F106,Population!$CK$8:$CT$15,8,TRUE)</f>
        <v>7.0572050791321136E-3</v>
      </c>
    </row>
    <row r="107" spans="2:9" x14ac:dyDescent="0.25">
      <c r="B107" s="89">
        <f t="shared" si="2"/>
        <v>97</v>
      </c>
      <c r="C107" s="90">
        <f>VLOOKUP($B107,Population!$CK$8:$CV$15,12,TRUE)</f>
        <v>3.5182496231105025E-2</v>
      </c>
      <c r="D107" s="91">
        <f>VLOOKUP($B107,Population!$CK$8:$CV$15,11,TRUE)</f>
        <v>2.7352500108210019E-2</v>
      </c>
      <c r="F107" s="89">
        <f t="shared" si="3"/>
        <v>97</v>
      </c>
      <c r="G107" s="92">
        <f>VLOOKUP($F107,Population!$CK$8:$CT$15,10,TRUE)</f>
        <v>7.729961575841022E-3</v>
      </c>
      <c r="H107" s="93">
        <f>VLOOKUP($F107,Population!$CK$8:$CT$15,9,TRUE)</f>
        <v>6.0096297161746359E-3</v>
      </c>
      <c r="I107" s="94">
        <f>VLOOKUP($F107,Population!$CK$8:$CT$15,8,TRUE)</f>
        <v>7.0572050791321136E-3</v>
      </c>
    </row>
    <row r="108" spans="2:9" x14ac:dyDescent="0.25">
      <c r="B108" s="89">
        <f t="shared" si="2"/>
        <v>98</v>
      </c>
      <c r="C108" s="90">
        <f>VLOOKUP($B108,Population!$CK$8:$CV$15,12,TRUE)</f>
        <v>3.5182496231105025E-2</v>
      </c>
      <c r="D108" s="91">
        <f>VLOOKUP($B108,Population!$CK$8:$CV$15,11,TRUE)</f>
        <v>2.7352500108210019E-2</v>
      </c>
      <c r="F108" s="89">
        <f t="shared" si="3"/>
        <v>98</v>
      </c>
      <c r="G108" s="92">
        <f>VLOOKUP($F108,Population!$CK$8:$CT$15,10,TRUE)</f>
        <v>7.729961575841022E-3</v>
      </c>
      <c r="H108" s="93">
        <f>VLOOKUP($F108,Population!$CK$8:$CT$15,9,TRUE)</f>
        <v>6.0096297161746359E-3</v>
      </c>
      <c r="I108" s="94">
        <f>VLOOKUP($F108,Population!$CK$8:$CT$15,8,TRUE)</f>
        <v>7.0572050791321136E-3</v>
      </c>
    </row>
    <row r="109" spans="2:9" x14ac:dyDescent="0.25">
      <c r="B109" s="89">
        <f t="shared" si="2"/>
        <v>99</v>
      </c>
      <c r="C109" s="90">
        <f>VLOOKUP($B109,Population!$CK$8:$CV$15,12,TRUE)</f>
        <v>3.5182496231105025E-2</v>
      </c>
      <c r="D109" s="91">
        <f>VLOOKUP($B109,Population!$CK$8:$CV$15,11,TRUE)</f>
        <v>2.7352500108210019E-2</v>
      </c>
      <c r="F109" s="89">
        <f t="shared" si="3"/>
        <v>99</v>
      </c>
      <c r="G109" s="92">
        <f>VLOOKUP($F109,Population!$CK$8:$CT$15,10,TRUE)</f>
        <v>7.729961575841022E-3</v>
      </c>
      <c r="H109" s="93">
        <f>VLOOKUP($F109,Population!$CK$8:$CT$15,9,TRUE)</f>
        <v>6.0096297161746359E-3</v>
      </c>
      <c r="I109" s="94">
        <f>VLOOKUP($F109,Population!$CK$8:$CT$15,8,TRUE)</f>
        <v>7.0572050791321136E-3</v>
      </c>
    </row>
    <row r="110" spans="2:9" x14ac:dyDescent="0.25">
      <c r="B110" s="89" t="str">
        <f>"100+"</f>
        <v>100+</v>
      </c>
      <c r="C110" s="90">
        <f>C109</f>
        <v>3.5182496231105025E-2</v>
      </c>
      <c r="D110" s="91">
        <f>D109</f>
        <v>2.7352500108210019E-2</v>
      </c>
      <c r="F110" s="89" t="str">
        <f>"100+"</f>
        <v>100+</v>
      </c>
      <c r="G110" s="92">
        <f>G109</f>
        <v>7.729961575841022E-3</v>
      </c>
      <c r="H110" s="93">
        <f>H109</f>
        <v>6.0096297161746359E-3</v>
      </c>
      <c r="I110" s="94">
        <f>I109</f>
        <v>7.0572050791321136E-3</v>
      </c>
    </row>
  </sheetData>
  <mergeCells count="1">
    <mergeCell ref="B8:E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EEA95-310A-4110-B09D-981C71BC74D0}">
  <sheetPr>
    <tabColor theme="0" tint="-0.249977111117893"/>
  </sheetPr>
  <dimension ref="A1:D20"/>
  <sheetViews>
    <sheetView zoomScaleNormal="100" workbookViewId="0">
      <pane ySplit="3" topLeftCell="A4" activePane="bottomLeft" state="frozen"/>
      <selection pane="bottomLeft" activeCell="D3" sqref="D3"/>
    </sheetView>
  </sheetViews>
  <sheetFormatPr defaultColWidth="9" defaultRowHeight="15" x14ac:dyDescent="0.25"/>
  <cols>
    <col min="1" max="1" width="28.7109375" customWidth="1"/>
    <col min="2" max="2" width="10.28515625" customWidth="1"/>
    <col min="4" max="4" width="17.42578125" customWidth="1"/>
    <col min="21" max="21" width="12" bestFit="1" customWidth="1"/>
  </cols>
  <sheetData>
    <row r="1" spans="1:4" ht="17.25" x14ac:dyDescent="0.3">
      <c r="A1" s="128" t="s">
        <v>1249</v>
      </c>
    </row>
    <row r="2" spans="1:4" x14ac:dyDescent="0.25">
      <c r="B2" t="s">
        <v>1244</v>
      </c>
    </row>
    <row r="3" spans="1:4" x14ac:dyDescent="0.25">
      <c r="A3" s="95" t="s">
        <v>52</v>
      </c>
      <c r="B3" s="96" t="s">
        <v>613</v>
      </c>
      <c r="C3" s="96" t="s">
        <v>3</v>
      </c>
      <c r="D3" s="96" t="s">
        <v>1250</v>
      </c>
    </row>
    <row r="4" spans="1:4" x14ac:dyDescent="0.25">
      <c r="A4" s="97" t="s">
        <v>0</v>
      </c>
      <c r="B4" s="37">
        <f>VLOOKUP($A4,'Données en temps réel'!$B$5:$C$21,2,FALSE)</f>
        <v>635627</v>
      </c>
      <c r="C4" s="37">
        <f>VLOOKUP($A4,'Données en temps réel'!$B$5:$D$21,3,FALSE)</f>
        <v>16832</v>
      </c>
      <c r="D4" s="98">
        <f>IF(B4=0,0,C4/B4)</f>
        <v>2.6480939293013039E-2</v>
      </c>
    </row>
    <row r="5" spans="1:4" x14ac:dyDescent="0.25">
      <c r="A5" s="97" t="s">
        <v>39</v>
      </c>
      <c r="B5" s="37">
        <f>VLOOKUP($A5,'Données en temps réel'!$B$5:$C$21,2,FALSE)</f>
        <v>388</v>
      </c>
      <c r="C5" s="37">
        <f>VLOOKUP($A5,'Données en temps réel'!$B$5:$D$21,3,FALSE)</f>
        <v>4</v>
      </c>
      <c r="D5" s="98">
        <f t="shared" ref="D5:D17" si="0">IF(B5=0,0,C5/B5)</f>
        <v>1.0309278350515464E-2</v>
      </c>
    </row>
    <row r="6" spans="1:4" x14ac:dyDescent="0.25">
      <c r="A6" s="97" t="s">
        <v>40</v>
      </c>
      <c r="B6" s="37">
        <f>VLOOKUP($A6,'Données en temps réel'!$B$5:$C$21,2,FALSE)</f>
        <v>102</v>
      </c>
      <c r="C6" s="37">
        <f>VLOOKUP($A6,'Données en temps réel'!$B$5:$D$21,3,FALSE)</f>
        <v>0</v>
      </c>
      <c r="D6" s="98">
        <f t="shared" si="0"/>
        <v>0</v>
      </c>
    </row>
    <row r="7" spans="1:4" x14ac:dyDescent="0.25">
      <c r="A7" s="97" t="s">
        <v>41</v>
      </c>
      <c r="B7" s="37">
        <f>VLOOKUP($A7,'Données en temps réel'!$B$5:$C$21,2,FALSE)</f>
        <v>756</v>
      </c>
      <c r="C7" s="37">
        <f>VLOOKUP($A7,'Données en temps réel'!$B$5:$D$21,3,FALSE)</f>
        <v>9</v>
      </c>
      <c r="D7" s="98">
        <f t="shared" si="0"/>
        <v>1.1904761904761904E-2</v>
      </c>
    </row>
    <row r="8" spans="1:4" x14ac:dyDescent="0.25">
      <c r="A8" s="97" t="s">
        <v>42</v>
      </c>
      <c r="B8" s="37">
        <f>VLOOKUP($A8,'Données en temps réel'!$B$5:$C$21,2,FALSE)</f>
        <v>1464</v>
      </c>
      <c r="C8" s="37">
        <f>VLOOKUP($A8,'Données en temps réel'!$B$5:$D$21,3,FALSE)</f>
        <v>65</v>
      </c>
      <c r="D8" s="98">
        <f t="shared" si="0"/>
        <v>4.4398907103825137E-2</v>
      </c>
    </row>
    <row r="9" spans="1:4" x14ac:dyDescent="0.25">
      <c r="A9" s="97" t="s">
        <v>614</v>
      </c>
      <c r="B9" s="37">
        <f>VLOOKUP($A9,'Données en temps réel'!$B$5:$C$21,2,FALSE)</f>
        <v>217586</v>
      </c>
      <c r="C9" s="37">
        <f>VLOOKUP($A9,'Données en temps réel'!$B$5:$D$21,3,FALSE)</f>
        <v>8647</v>
      </c>
      <c r="D9" s="98">
        <f t="shared" si="0"/>
        <v>3.9740608311196496E-2</v>
      </c>
    </row>
    <row r="10" spans="1:4" x14ac:dyDescent="0.25">
      <c r="A10" s="97" t="s">
        <v>43</v>
      </c>
      <c r="B10" s="37">
        <f>VLOOKUP($A10,'Données en temps réel'!$B$5:$C$21,2,FALSE)</f>
        <v>206915</v>
      </c>
      <c r="C10" s="37">
        <f>VLOOKUP($A10,'Données en temps réel'!$B$5:$D$21,3,FALSE)</f>
        <v>4922</v>
      </c>
      <c r="D10" s="98">
        <f t="shared" si="0"/>
        <v>2.3787545610516395E-2</v>
      </c>
    </row>
    <row r="11" spans="1:4" x14ac:dyDescent="0.25">
      <c r="A11" s="97" t="s">
        <v>44</v>
      </c>
      <c r="B11" s="37">
        <f>VLOOKUP($A11,'Données en temps réel'!$B$5:$C$21,2,FALSE)</f>
        <v>25433</v>
      </c>
      <c r="C11" s="37">
        <f>VLOOKUP($A11,'Données en temps réel'!$B$5:$D$21,3,FALSE)</f>
        <v>733</v>
      </c>
      <c r="D11" s="98">
        <f t="shared" si="0"/>
        <v>2.8820823339755434E-2</v>
      </c>
    </row>
    <row r="12" spans="1:4" x14ac:dyDescent="0.25">
      <c r="A12" s="97" t="s">
        <v>45</v>
      </c>
      <c r="B12" s="37">
        <f>VLOOKUP($A12,'Données en temps réel'!$B$5:$C$21,2,FALSE)</f>
        <v>17612</v>
      </c>
      <c r="C12" s="37">
        <f>VLOOKUP($A12,'Données en temps réel'!$B$5:$D$21,3,FALSE)</f>
        <v>191</v>
      </c>
      <c r="D12" s="98">
        <f t="shared" si="0"/>
        <v>1.0844878491937316E-2</v>
      </c>
    </row>
    <row r="13" spans="1:4" x14ac:dyDescent="0.25">
      <c r="A13" s="97" t="s">
        <v>46</v>
      </c>
      <c r="B13" s="37">
        <f>VLOOKUP($A13,'Données en temps réel'!$B$5:$C$21,2,FALSE)</f>
        <v>109369</v>
      </c>
      <c r="C13" s="37">
        <f>VLOOKUP($A13,'Données en temps réel'!$B$5:$D$21,3,FALSE)</f>
        <v>1272</v>
      </c>
      <c r="D13" s="98">
        <f t="shared" si="0"/>
        <v>1.1630352293611534E-2</v>
      </c>
    </row>
    <row r="14" spans="1:4" x14ac:dyDescent="0.25">
      <c r="A14" s="97" t="s">
        <v>47</v>
      </c>
      <c r="B14" s="37">
        <f>VLOOKUP($A14,'Données en temps réel'!$B$5:$C$21,2,FALSE)</f>
        <v>55644</v>
      </c>
      <c r="C14" s="37">
        <f>VLOOKUP($A14,'Données en temps réel'!$B$5:$D$21,3,FALSE)</f>
        <v>988</v>
      </c>
      <c r="D14" s="98">
        <f t="shared" si="0"/>
        <v>1.7755732873265762E-2</v>
      </c>
    </row>
    <row r="15" spans="1:4" x14ac:dyDescent="0.25">
      <c r="A15" s="97" t="s">
        <v>51</v>
      </c>
      <c r="B15" s="37">
        <f>VLOOKUP($A15,'Données en temps réel'!$B$5:$C$21,2,FALSE)</f>
        <v>265</v>
      </c>
      <c r="C15" s="37">
        <f>VLOOKUP($A15,'Données en temps réel'!$B$5:$D$21,3,FALSE)</f>
        <v>0</v>
      </c>
      <c r="D15" s="98">
        <f t="shared" si="0"/>
        <v>0</v>
      </c>
    </row>
    <row r="16" spans="1:4" x14ac:dyDescent="0.25">
      <c r="A16" s="97" t="s">
        <v>48</v>
      </c>
      <c r="B16" s="37">
        <f>VLOOKUP($A16,'Données en temps réel'!$B$5:$C$21,2,FALSE)</f>
        <v>69</v>
      </c>
      <c r="C16" s="37">
        <f>VLOOKUP($A16,'Données en temps réel'!$B$5:$D$21,3,FALSE)</f>
        <v>1</v>
      </c>
      <c r="D16" s="98">
        <f t="shared" si="0"/>
        <v>1.4492753623188406E-2</v>
      </c>
    </row>
    <row r="17" spans="1:4" x14ac:dyDescent="0.25">
      <c r="A17" s="97" t="s">
        <v>601</v>
      </c>
      <c r="B17" s="37">
        <f>VLOOKUP($A17,'Données en temps réel'!$B$5:$C$21,2,FALSE)</f>
        <v>24</v>
      </c>
      <c r="C17" s="37">
        <f>VLOOKUP($A17,'Données en temps réel'!$B$5:$D$21,3,FALSE)</f>
        <v>0</v>
      </c>
      <c r="D17" s="98">
        <f t="shared" si="0"/>
        <v>0</v>
      </c>
    </row>
    <row r="18" spans="1:4" x14ac:dyDescent="0.25">
      <c r="A18" s="97" t="s">
        <v>603</v>
      </c>
      <c r="B18" s="37">
        <f>VLOOKUP($A18,'Données en temps réel'!$B$5:$C$21,2,FALSE)</f>
        <v>32068</v>
      </c>
      <c r="C18" s="37">
        <f>VLOOKUP($A18,'Données en temps réel'!$B$5:$D$21,3,FALSE)</f>
        <v>1130</v>
      </c>
      <c r="D18" s="98">
        <f t="shared" ref="D18:D20" si="1">IF(B18=0,0,C18/B18)</f>
        <v>3.5237620057378072E-2</v>
      </c>
    </row>
    <row r="19" spans="1:4" x14ac:dyDescent="0.25">
      <c r="A19" s="97" t="s">
        <v>127</v>
      </c>
      <c r="B19" s="37">
        <f>VLOOKUP($A19,'Données en temps réel'!$B$5:$C$21,2,FALSE)</f>
        <v>147592</v>
      </c>
      <c r="C19" s="37">
        <f>VLOOKUP($A19,'Données en temps réel'!$B$5:$D$21,3,FALSE)</f>
        <v>3349</v>
      </c>
      <c r="D19" s="98">
        <f t="shared" si="1"/>
        <v>2.269093175781885E-2</v>
      </c>
    </row>
    <row r="20" spans="1:4" x14ac:dyDescent="0.25">
      <c r="A20" s="97" t="s">
        <v>128</v>
      </c>
      <c r="B20" s="37">
        <f>VLOOKUP($A20,'Données en temps réel'!$B$5:$C$21,2,FALSE)</f>
        <v>24796</v>
      </c>
      <c r="C20" s="37">
        <f>VLOOKUP($A20,'Données en temps réel'!$B$5:$D$21,3,FALSE)</f>
        <v>292</v>
      </c>
      <c r="D20" s="98">
        <f t="shared" si="1"/>
        <v>1.1776092918212615E-2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6CD23-70AC-4549-91AE-8EC12C481F2F}">
  <sheetPr>
    <tabColor theme="0" tint="-0.249977111117893"/>
  </sheetPr>
  <dimension ref="A1:AT25"/>
  <sheetViews>
    <sheetView zoomScaleNormal="100" workbookViewId="0">
      <pane ySplit="1" topLeftCell="A2" activePane="bottomLeft" state="frozen"/>
      <selection pane="bottomLeft" activeCell="D32" sqref="D32"/>
    </sheetView>
  </sheetViews>
  <sheetFormatPr defaultColWidth="9" defaultRowHeight="15" x14ac:dyDescent="0.25"/>
  <cols>
    <col min="2" max="2" width="23.7109375" customWidth="1"/>
    <col min="3" max="3" width="13.28515625" customWidth="1"/>
    <col min="4" max="4" width="12.28515625" customWidth="1"/>
    <col min="5" max="5" width="12.7109375" customWidth="1"/>
  </cols>
  <sheetData>
    <row r="1" spans="1:46" x14ac:dyDescent="0.25">
      <c r="A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row>
    <row r="2" spans="1:46" ht="17.25" x14ac:dyDescent="0.3">
      <c r="B2" s="128" t="s">
        <v>573</v>
      </c>
      <c r="C2" s="44"/>
      <c r="D2" s="133"/>
    </row>
    <row r="4" spans="1:46" ht="42.75" customHeight="1" x14ac:dyDescent="0.25">
      <c r="B4" s="99" t="s">
        <v>615</v>
      </c>
      <c r="C4" s="88" t="s">
        <v>99</v>
      </c>
      <c r="D4" s="88" t="s">
        <v>616</v>
      </c>
      <c r="E4" s="100" t="s">
        <v>590</v>
      </c>
    </row>
    <row r="5" spans="1:46" x14ac:dyDescent="0.25">
      <c r="B5" s="71" t="s">
        <v>617</v>
      </c>
      <c r="C5" s="137">
        <v>388</v>
      </c>
      <c r="D5" s="101">
        <v>4</v>
      </c>
      <c r="E5" s="138">
        <f>$D5/Population!$P$7</f>
        <v>7.6613235319467606E-6</v>
      </c>
      <c r="G5" s="53"/>
    </row>
    <row r="6" spans="1:46" x14ac:dyDescent="0.25">
      <c r="B6" s="71" t="s">
        <v>618</v>
      </c>
      <c r="C6" s="137">
        <v>102</v>
      </c>
      <c r="D6" s="101">
        <v>0</v>
      </c>
      <c r="E6" s="138">
        <f>$D6/Population!$P$8</f>
        <v>0</v>
      </c>
      <c r="G6" s="53"/>
    </row>
    <row r="7" spans="1:46" x14ac:dyDescent="0.25">
      <c r="B7" s="71" t="s">
        <v>619</v>
      </c>
      <c r="C7" s="137">
        <v>1464</v>
      </c>
      <c r="D7" s="101">
        <v>65</v>
      </c>
      <c r="E7" s="138">
        <f>$D7/Population!$P$10</f>
        <v>6.6370484126732914E-5</v>
      </c>
    </row>
    <row r="8" spans="1:46" x14ac:dyDescent="0.25">
      <c r="B8" s="71" t="s">
        <v>620</v>
      </c>
      <c r="C8" s="137">
        <v>756</v>
      </c>
      <c r="D8" s="101">
        <v>9</v>
      </c>
      <c r="E8" s="138">
        <f>$D8/Population!$P$9</f>
        <v>1.1516668458148427E-5</v>
      </c>
    </row>
    <row r="9" spans="1:46" x14ac:dyDescent="0.25">
      <c r="B9" s="71" t="s">
        <v>621</v>
      </c>
      <c r="C9" s="137">
        <v>217586</v>
      </c>
      <c r="D9" s="101">
        <v>8647</v>
      </c>
      <c r="E9" s="138">
        <f>$D9/Population!$P$11</f>
        <v>1.0084469532061721E-3</v>
      </c>
    </row>
    <row r="10" spans="1:46" x14ac:dyDescent="0.25">
      <c r="B10" s="71" t="s">
        <v>622</v>
      </c>
      <c r="C10" s="137">
        <v>206915</v>
      </c>
      <c r="D10" s="101">
        <v>4922</v>
      </c>
      <c r="E10" s="138">
        <f>$D10/Population!$P$12</f>
        <v>3.3405696506057345E-4</v>
      </c>
    </row>
    <row r="11" spans="1:46" x14ac:dyDescent="0.25">
      <c r="B11" s="71" t="s">
        <v>623</v>
      </c>
      <c r="C11" s="137">
        <v>25433</v>
      </c>
      <c r="D11" s="101">
        <v>733</v>
      </c>
      <c r="E11" s="138">
        <f>$D11/Population!$P$13</f>
        <v>5.3144324178927441E-4</v>
      </c>
    </row>
    <row r="12" spans="1:46" x14ac:dyDescent="0.25">
      <c r="B12" s="71" t="s">
        <v>624</v>
      </c>
      <c r="C12" s="137">
        <v>17612</v>
      </c>
      <c r="D12" s="101">
        <v>191</v>
      </c>
      <c r="E12" s="138">
        <f>$D12/Population!$P$14</f>
        <v>1.6204554073578857E-4</v>
      </c>
    </row>
    <row r="13" spans="1:46" x14ac:dyDescent="0.25">
      <c r="B13" s="71" t="s">
        <v>625</v>
      </c>
      <c r="C13" s="137">
        <v>109369</v>
      </c>
      <c r="D13" s="101">
        <v>1272</v>
      </c>
      <c r="E13" s="138">
        <f>$D13/Population!$P$15</f>
        <v>2.8766071233114635E-4</v>
      </c>
    </row>
    <row r="14" spans="1:46" x14ac:dyDescent="0.25">
      <c r="B14" s="71" t="s">
        <v>626</v>
      </c>
      <c r="C14" s="137">
        <v>55644</v>
      </c>
      <c r="D14" s="101">
        <v>988</v>
      </c>
      <c r="E14" s="138">
        <f>$D14/Population!$P$16</f>
        <v>1.9192992925789166E-4</v>
      </c>
    </row>
    <row r="15" spans="1:46" x14ac:dyDescent="0.25">
      <c r="B15" s="71" t="s">
        <v>627</v>
      </c>
      <c r="C15" s="137">
        <v>265</v>
      </c>
      <c r="D15" s="101">
        <v>0</v>
      </c>
      <c r="E15" s="138">
        <f>$D15/Population!$P$17</f>
        <v>0</v>
      </c>
    </row>
    <row r="16" spans="1:46" x14ac:dyDescent="0.25">
      <c r="B16" s="71" t="s">
        <v>628</v>
      </c>
      <c r="C16" s="137">
        <v>24</v>
      </c>
      <c r="D16" s="101">
        <v>0</v>
      </c>
      <c r="E16" s="138">
        <f>$D16/Population!$P$18</f>
        <v>0</v>
      </c>
    </row>
    <row r="17" spans="1:5" x14ac:dyDescent="0.25">
      <c r="B17" s="71" t="s">
        <v>629</v>
      </c>
      <c r="C17" s="137">
        <v>69</v>
      </c>
      <c r="D17" s="101">
        <v>1</v>
      </c>
      <c r="E17" s="138">
        <f>$D17/Population!$P$19</f>
        <v>2.2142999490711013E-5</v>
      </c>
    </row>
    <row r="18" spans="1:5" x14ac:dyDescent="0.25">
      <c r="A18" t="s">
        <v>1245</v>
      </c>
      <c r="B18" s="71" t="s">
        <v>630</v>
      </c>
      <c r="C18" s="137">
        <f>SUM(C5:C17)</f>
        <v>635627</v>
      </c>
      <c r="D18" s="101">
        <f>SUM(D5:D17)</f>
        <v>16832</v>
      </c>
      <c r="E18" s="138">
        <f>$D18/Population!$P$6</f>
        <v>4.4288632003830632E-4</v>
      </c>
    </row>
    <row r="19" spans="1:5" x14ac:dyDescent="0.25">
      <c r="B19" s="71" t="s">
        <v>631</v>
      </c>
      <c r="C19" s="137">
        <v>32068</v>
      </c>
      <c r="D19" s="101">
        <v>1130</v>
      </c>
      <c r="E19" s="138">
        <f>$D19/Population!$P$20</f>
        <v>2.6249570004823684E-4</v>
      </c>
    </row>
    <row r="20" spans="1:5" x14ac:dyDescent="0.25">
      <c r="B20" s="71" t="s">
        <v>632</v>
      </c>
      <c r="C20" s="137">
        <v>147592</v>
      </c>
      <c r="D20" s="101">
        <v>3349</v>
      </c>
      <c r="E20" s="138">
        <f>$D20/Population!$P$21</f>
        <v>5.1565330236075029E-4</v>
      </c>
    </row>
    <row r="21" spans="1:5" x14ac:dyDescent="0.25">
      <c r="A21" t="s">
        <v>1246</v>
      </c>
      <c r="B21" s="71" t="s">
        <v>633</v>
      </c>
      <c r="C21" s="137">
        <v>24796</v>
      </c>
      <c r="D21" s="101">
        <v>292</v>
      </c>
      <c r="E21" s="138">
        <f>$D21/Population!$P$22</f>
        <v>1.0703062045916366E-4</v>
      </c>
    </row>
    <row r="23" spans="1:5" x14ac:dyDescent="0.25">
      <c r="B23" s="109" t="s">
        <v>100</v>
      </c>
      <c r="C23" s="36"/>
    </row>
    <row r="24" spans="1:5" x14ac:dyDescent="0.25">
      <c r="B24" s="139" t="s">
        <v>1247</v>
      </c>
    </row>
    <row r="25" spans="1:5" x14ac:dyDescent="0.25">
      <c r="B25" s="139" t="s">
        <v>1248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864B-843E-45AB-8A6A-7B24624B68A0}">
  <sheetPr>
    <tabColor theme="0" tint="-0.249977111117893"/>
  </sheetPr>
  <dimension ref="C1:CY147"/>
  <sheetViews>
    <sheetView zoomScaleNormal="100" workbookViewId="0">
      <selection activeCell="CU7" sqref="CU7"/>
    </sheetView>
  </sheetViews>
  <sheetFormatPr defaultColWidth="9" defaultRowHeight="15" x14ac:dyDescent="0.25"/>
  <cols>
    <col min="4" max="4" width="11.28515625" customWidth="1"/>
    <col min="5" max="5" width="11.7109375" bestFit="1" customWidth="1"/>
    <col min="6" max="6" width="10.140625" bestFit="1" customWidth="1"/>
    <col min="12" max="12" width="10.85546875" customWidth="1"/>
    <col min="13" max="13" width="2.7109375" customWidth="1"/>
    <col min="14" max="14" width="1.42578125" hidden="1" customWidth="1"/>
    <col min="15" max="15" width="12.7109375" customWidth="1"/>
    <col min="16" max="16" width="13.7109375" bestFit="1" customWidth="1"/>
    <col min="17" max="18" width="13.7109375" customWidth="1"/>
    <col min="19" max="19" width="10.28515625" customWidth="1"/>
    <col min="20" max="20" width="6.28515625" customWidth="1"/>
    <col min="21" max="21" width="13.140625" customWidth="1"/>
    <col min="22" max="26" width="13.7109375" customWidth="1"/>
    <col min="27" max="27" width="18.7109375" customWidth="1"/>
    <col min="28" max="32" width="13.7109375" customWidth="1"/>
    <col min="33" max="33" width="14.85546875" customWidth="1"/>
    <col min="34" max="45" width="13.7109375" customWidth="1"/>
    <col min="46" max="46" width="16.42578125" customWidth="1"/>
    <col min="47" max="47" width="15.7109375" customWidth="1"/>
    <col min="48" max="73" width="13.7109375" customWidth="1"/>
    <col min="74" max="74" width="7.28515625" customWidth="1"/>
    <col min="75" max="75" width="18.140625" customWidth="1"/>
    <col min="77" max="77" width="11.85546875" customWidth="1"/>
    <col min="79" max="79" width="10.85546875" customWidth="1"/>
    <col min="81" max="81" width="12.42578125" customWidth="1"/>
    <col min="88" max="88" width="10.7109375" customWidth="1"/>
    <col min="89" max="89" width="12.7109375" bestFit="1" customWidth="1"/>
    <col min="90" max="90" width="11.140625" bestFit="1" customWidth="1"/>
    <col min="93" max="93" width="14.7109375" bestFit="1" customWidth="1"/>
    <col min="94" max="95" width="14.7109375" customWidth="1"/>
    <col min="96" max="96" width="12.28515625" customWidth="1"/>
    <col min="97" max="97" width="12.7109375" bestFit="1" customWidth="1"/>
    <col min="98" max="98" width="12" bestFit="1" customWidth="1"/>
    <col min="99" max="99" width="9.7109375" bestFit="1" customWidth="1"/>
    <col min="102" max="102" width="20" customWidth="1"/>
    <col min="103" max="103" width="14.28515625" customWidth="1"/>
    <col min="107" max="107" width="9.7109375" bestFit="1" customWidth="1"/>
  </cols>
  <sheetData>
    <row r="1" spans="3:103" ht="17.25" x14ac:dyDescent="0.3">
      <c r="C1" s="128" t="s">
        <v>10</v>
      </c>
      <c r="D1" s="129"/>
    </row>
    <row r="2" spans="3:103" x14ac:dyDescent="0.25">
      <c r="F2" s="58">
        <f>DATE(2016,6,30)</f>
        <v>42551</v>
      </c>
      <c r="CX2" s="114" t="s">
        <v>634</v>
      </c>
      <c r="CY2" s="115" t="s">
        <v>635</v>
      </c>
    </row>
    <row r="3" spans="3:103" ht="14.25" customHeight="1" x14ac:dyDescent="0.25">
      <c r="C3" s="127" t="s">
        <v>29</v>
      </c>
      <c r="CX3" s="61" t="s">
        <v>636</v>
      </c>
      <c r="CY3" s="62">
        <v>7713468100</v>
      </c>
    </row>
    <row r="4" spans="3:103" ht="15.75" customHeight="1" x14ac:dyDescent="0.25">
      <c r="C4" s="145" t="s">
        <v>26</v>
      </c>
      <c r="D4" s="145"/>
      <c r="E4" s="145"/>
      <c r="F4" s="145"/>
      <c r="G4" s="147" t="s">
        <v>574</v>
      </c>
      <c r="H4" s="147"/>
      <c r="I4" s="147"/>
      <c r="J4" s="147"/>
      <c r="L4" s="102"/>
      <c r="M4" s="102"/>
      <c r="N4" s="102"/>
      <c r="O4" s="102"/>
      <c r="P4" s="102"/>
      <c r="BW4" s="102" t="s">
        <v>578</v>
      </c>
      <c r="CE4" s="102" t="s">
        <v>53</v>
      </c>
      <c r="CX4" s="61" t="s">
        <v>206</v>
      </c>
      <c r="CY4" s="62">
        <v>1433783686</v>
      </c>
    </row>
    <row r="5" spans="3:103" ht="81" customHeight="1" x14ac:dyDescent="0.25">
      <c r="C5" s="19" t="s">
        <v>637</v>
      </c>
      <c r="D5" s="19" t="s">
        <v>18</v>
      </c>
      <c r="E5" s="19" t="s">
        <v>17</v>
      </c>
      <c r="F5" s="19" t="s">
        <v>27</v>
      </c>
      <c r="G5" s="147"/>
      <c r="H5" s="147"/>
      <c r="I5" s="147"/>
      <c r="J5" s="147"/>
      <c r="K5" s="146" t="s">
        <v>1236</v>
      </c>
      <c r="L5" s="146"/>
      <c r="M5" s="146"/>
      <c r="N5" s="134"/>
      <c r="O5" s="136" t="s">
        <v>1237</v>
      </c>
      <c r="P5" s="135" t="s">
        <v>1238</v>
      </c>
      <c r="Q5" s="135" t="s">
        <v>1239</v>
      </c>
      <c r="R5" s="135" t="s">
        <v>1240</v>
      </c>
      <c r="T5" s="77" t="s">
        <v>126</v>
      </c>
      <c r="U5" s="77" t="s">
        <v>638</v>
      </c>
      <c r="V5" s="77" t="s">
        <v>522</v>
      </c>
      <c r="W5" s="77" t="s">
        <v>523</v>
      </c>
      <c r="X5" s="77" t="s">
        <v>639</v>
      </c>
      <c r="Y5" s="77" t="s">
        <v>524</v>
      </c>
      <c r="Z5" s="77" t="s">
        <v>525</v>
      </c>
      <c r="AA5" s="77" t="s">
        <v>640</v>
      </c>
      <c r="AB5" s="77" t="s">
        <v>526</v>
      </c>
      <c r="AC5" s="77" t="s">
        <v>527</v>
      </c>
      <c r="AD5" s="77" t="s">
        <v>641</v>
      </c>
      <c r="AE5" s="77" t="s">
        <v>591</v>
      </c>
      <c r="AF5" s="77" t="s">
        <v>592</v>
      </c>
      <c r="AG5" s="77" t="s">
        <v>642</v>
      </c>
      <c r="AH5" s="77" t="s">
        <v>528</v>
      </c>
      <c r="AI5" s="77" t="s">
        <v>529</v>
      </c>
      <c r="AJ5" t="s">
        <v>643</v>
      </c>
      <c r="AK5" t="s">
        <v>604</v>
      </c>
      <c r="AL5" t="s">
        <v>605</v>
      </c>
      <c r="AM5" s="77" t="s">
        <v>644</v>
      </c>
      <c r="AN5" s="77" t="s">
        <v>530</v>
      </c>
      <c r="AO5" s="77" t="s">
        <v>531</v>
      </c>
      <c r="AP5" s="77" t="s">
        <v>645</v>
      </c>
      <c r="AQ5" s="77" t="s">
        <v>532</v>
      </c>
      <c r="AR5" s="77" t="s">
        <v>533</v>
      </c>
      <c r="AS5" s="77" t="s">
        <v>646</v>
      </c>
      <c r="AT5" s="77" t="s">
        <v>534</v>
      </c>
      <c r="AU5" s="77" t="s">
        <v>535</v>
      </c>
      <c r="AV5" s="77" t="s">
        <v>647</v>
      </c>
      <c r="AW5" s="77" t="s">
        <v>536</v>
      </c>
      <c r="AX5" s="77" t="s">
        <v>537</v>
      </c>
      <c r="AY5" s="77" t="s">
        <v>648</v>
      </c>
      <c r="AZ5" s="77" t="s">
        <v>538</v>
      </c>
      <c r="BA5" s="77" t="s">
        <v>539</v>
      </c>
      <c r="BB5" s="77" t="s">
        <v>649</v>
      </c>
      <c r="BC5" s="77" t="s">
        <v>540</v>
      </c>
      <c r="BD5" s="77" t="s">
        <v>541</v>
      </c>
      <c r="BE5" s="77" t="s">
        <v>650</v>
      </c>
      <c r="BF5" s="77" t="s">
        <v>542</v>
      </c>
      <c r="BG5" s="77" t="s">
        <v>543</v>
      </c>
      <c r="BH5" s="77" t="s">
        <v>651</v>
      </c>
      <c r="BI5" s="77" t="s">
        <v>544</v>
      </c>
      <c r="BJ5" s="77" t="s">
        <v>545</v>
      </c>
      <c r="BK5" t="s">
        <v>652</v>
      </c>
      <c r="BL5" s="130" t="s">
        <v>546</v>
      </c>
      <c r="BM5" s="130" t="s">
        <v>547</v>
      </c>
      <c r="BN5" s="77" t="s">
        <v>653</v>
      </c>
      <c r="BO5" s="77" t="s">
        <v>548</v>
      </c>
      <c r="BP5" s="77" t="s">
        <v>549</v>
      </c>
      <c r="BQ5" s="77" t="s">
        <v>654</v>
      </c>
      <c r="BR5" s="77" t="s">
        <v>550</v>
      </c>
      <c r="BS5" s="77" t="s">
        <v>551</v>
      </c>
      <c r="BT5" s="46"/>
      <c r="BU5" s="46"/>
      <c r="BW5" s="64" t="s">
        <v>54</v>
      </c>
      <c r="BX5" s="64"/>
      <c r="BY5" s="64"/>
      <c r="BZ5" s="64"/>
      <c r="CA5" s="64"/>
      <c r="CB5" s="64"/>
      <c r="CC5" s="64"/>
      <c r="CE5" s="102" t="s">
        <v>55</v>
      </c>
      <c r="CX5" s="61" t="s">
        <v>288</v>
      </c>
      <c r="CY5" s="62">
        <v>1366417754</v>
      </c>
    </row>
    <row r="6" spans="3:103" ht="30" x14ac:dyDescent="0.25">
      <c r="C6" s="13">
        <v>0</v>
      </c>
      <c r="D6" s="21">
        <f>VLOOKUP($C6,$T$6:$W$106,4,FALSE)</f>
        <v>180650</v>
      </c>
      <c r="E6" s="20">
        <f>VLOOKUP($C6,$T$6:$W$106,3,FALSE)</f>
        <v>189085</v>
      </c>
      <c r="F6" s="69">
        <f>VLOOKUP($C6,$T$6:$W$106,2,FALSE)</f>
        <v>369730</v>
      </c>
      <c r="K6" s="142" t="s">
        <v>655</v>
      </c>
      <c r="L6" s="143"/>
      <c r="M6" s="144"/>
      <c r="N6" s="97"/>
      <c r="O6" s="45">
        <f>SUM($U$6:$U$106)</f>
        <v>35151770</v>
      </c>
      <c r="P6" s="101">
        <v>38005238</v>
      </c>
      <c r="Q6" s="104">
        <f>P6/O6</f>
        <v>1.081175656304078</v>
      </c>
      <c r="R6" s="105">
        <v>1</v>
      </c>
      <c r="T6">
        <v>0</v>
      </c>
      <c r="U6">
        <v>369730</v>
      </c>
      <c r="V6">
        <v>189085</v>
      </c>
      <c r="W6">
        <v>180650</v>
      </c>
      <c r="X6">
        <v>4260</v>
      </c>
      <c r="Y6">
        <v>2210</v>
      </c>
      <c r="Z6">
        <v>2045</v>
      </c>
      <c r="AA6">
        <v>1345</v>
      </c>
      <c r="AB6">
        <v>700</v>
      </c>
      <c r="AC6">
        <v>640</v>
      </c>
      <c r="AD6">
        <v>6400</v>
      </c>
      <c r="AE6">
        <v>3295</v>
      </c>
      <c r="AF6">
        <v>3105</v>
      </c>
      <c r="AG6">
        <v>8070</v>
      </c>
      <c r="AH6">
        <v>4110</v>
      </c>
      <c r="AI6">
        <v>3960</v>
      </c>
      <c r="AJ6">
        <v>85810</v>
      </c>
      <c r="AK6">
        <v>44030</v>
      </c>
      <c r="AL6">
        <v>41780</v>
      </c>
      <c r="AM6">
        <v>134720</v>
      </c>
      <c r="AN6">
        <v>68905</v>
      </c>
      <c r="AO6">
        <v>65820</v>
      </c>
      <c r="AP6">
        <v>15995</v>
      </c>
      <c r="AQ6">
        <v>8195</v>
      </c>
      <c r="AR6">
        <v>7795</v>
      </c>
      <c r="AS6">
        <v>14660</v>
      </c>
      <c r="AT6">
        <v>7390</v>
      </c>
      <c r="AU6">
        <v>7270</v>
      </c>
      <c r="AV6">
        <v>53770</v>
      </c>
      <c r="AW6">
        <v>27270</v>
      </c>
      <c r="AX6">
        <v>26495</v>
      </c>
      <c r="AY6">
        <v>42930</v>
      </c>
      <c r="AZ6">
        <v>22050</v>
      </c>
      <c r="BA6">
        <v>20880</v>
      </c>
      <c r="BB6">
        <v>705</v>
      </c>
      <c r="BC6">
        <v>390</v>
      </c>
      <c r="BD6">
        <v>315</v>
      </c>
      <c r="BE6">
        <v>435</v>
      </c>
      <c r="BF6">
        <v>230</v>
      </c>
      <c r="BG6">
        <v>205</v>
      </c>
      <c r="BH6">
        <v>635</v>
      </c>
      <c r="BI6">
        <v>310</v>
      </c>
      <c r="BJ6">
        <v>330</v>
      </c>
      <c r="BK6">
        <v>45120</v>
      </c>
      <c r="BL6">
        <v>23070</v>
      </c>
      <c r="BM6">
        <v>22050</v>
      </c>
      <c r="BN6">
        <v>59735</v>
      </c>
      <c r="BO6">
        <v>30485</v>
      </c>
      <c r="BP6">
        <v>29255</v>
      </c>
      <c r="BQ6">
        <v>22875</v>
      </c>
      <c r="BR6">
        <v>11835</v>
      </c>
      <c r="BS6">
        <v>11045</v>
      </c>
      <c r="BT6" s="47"/>
      <c r="BU6" s="47"/>
      <c r="BV6" s="47"/>
      <c r="BW6" s="64" t="s">
        <v>656</v>
      </c>
      <c r="BX6" s="77" t="s">
        <v>56</v>
      </c>
      <c r="BY6" s="64"/>
      <c r="BZ6" s="64" t="s">
        <v>657</v>
      </c>
      <c r="CA6" s="64"/>
      <c r="CB6" s="64" t="s">
        <v>658</v>
      </c>
      <c r="CC6" s="64"/>
      <c r="CE6" s="112" t="s">
        <v>659</v>
      </c>
      <c r="CF6" s="112" t="s">
        <v>660</v>
      </c>
      <c r="CG6" s="112" t="s">
        <v>661</v>
      </c>
      <c r="CH6" s="112" t="s">
        <v>662</v>
      </c>
      <c r="CI6" s="102"/>
      <c r="CJ6" s="102" t="s">
        <v>552</v>
      </c>
      <c r="CK6" s="102"/>
      <c r="CL6" s="102"/>
      <c r="CW6" s="49"/>
      <c r="CX6" s="61" t="s">
        <v>495</v>
      </c>
      <c r="CY6" s="62">
        <v>329450000</v>
      </c>
    </row>
    <row r="7" spans="3:103" ht="30" x14ac:dyDescent="0.25">
      <c r="C7" s="13">
        <f>C6+1</f>
        <v>1</v>
      </c>
      <c r="D7" s="21">
        <f t="shared" ref="D7:D70" si="0">VLOOKUP($C7,$T$6:$W$106,4,FALSE)</f>
        <v>181710</v>
      </c>
      <c r="E7" s="20">
        <f t="shared" ref="E7:E70" si="1">VLOOKUP($C7,$T$6:$W$106,3,FALSE)</f>
        <v>190900</v>
      </c>
      <c r="F7" s="69">
        <f t="shared" ref="F7:F70" si="2">VLOOKUP($C7,$T$6:$W$106,2,FALSE)</f>
        <v>372615</v>
      </c>
      <c r="K7" s="106" t="s">
        <v>663</v>
      </c>
      <c r="L7" s="107"/>
      <c r="M7" s="108"/>
      <c r="N7" s="97"/>
      <c r="O7" s="45">
        <f>SUM($X$6:$X$106)</f>
        <v>519700</v>
      </c>
      <c r="P7" s="101">
        <v>522103</v>
      </c>
      <c r="Q7" s="104">
        <f t="shared" ref="Q7:Q22" si="3">P7/O7</f>
        <v>1.0046238214354435</v>
      </c>
      <c r="R7" s="105">
        <f>1/22.31</f>
        <v>4.482294935006724E-2</v>
      </c>
      <c r="T7">
        <v>1</v>
      </c>
      <c r="U7">
        <v>372615</v>
      </c>
      <c r="V7">
        <v>190900</v>
      </c>
      <c r="W7">
        <v>181710</v>
      </c>
      <c r="X7">
        <v>4345</v>
      </c>
      <c r="Y7">
        <v>2190</v>
      </c>
      <c r="Z7">
        <v>2155</v>
      </c>
      <c r="AA7">
        <v>1355</v>
      </c>
      <c r="AB7">
        <v>760</v>
      </c>
      <c r="AC7">
        <v>595</v>
      </c>
      <c r="AD7">
        <v>6785</v>
      </c>
      <c r="AE7">
        <v>3410</v>
      </c>
      <c r="AF7">
        <v>3375</v>
      </c>
      <c r="AG7">
        <v>8275</v>
      </c>
      <c r="AH7">
        <v>4260</v>
      </c>
      <c r="AI7">
        <v>4015</v>
      </c>
      <c r="AJ7" s="60">
        <v>86680</v>
      </c>
      <c r="AK7" s="60">
        <v>44115</v>
      </c>
      <c r="AL7" s="60">
        <v>42565</v>
      </c>
      <c r="AM7">
        <v>136190</v>
      </c>
      <c r="AN7">
        <v>69885</v>
      </c>
      <c r="AO7">
        <v>66305</v>
      </c>
      <c r="AP7">
        <v>16010</v>
      </c>
      <c r="AQ7">
        <v>8270</v>
      </c>
      <c r="AR7">
        <v>7745</v>
      </c>
      <c r="AS7">
        <v>14640</v>
      </c>
      <c r="AT7">
        <v>7535</v>
      </c>
      <c r="AU7">
        <v>7105</v>
      </c>
      <c r="AV7">
        <v>53075</v>
      </c>
      <c r="AW7">
        <v>27140</v>
      </c>
      <c r="AX7">
        <v>25940</v>
      </c>
      <c r="AY7">
        <v>43305</v>
      </c>
      <c r="AZ7">
        <v>22335</v>
      </c>
      <c r="BA7">
        <v>20975</v>
      </c>
      <c r="BB7">
        <v>885</v>
      </c>
      <c r="BC7">
        <v>440</v>
      </c>
      <c r="BD7">
        <v>445</v>
      </c>
      <c r="BE7">
        <v>415</v>
      </c>
      <c r="BF7">
        <v>210</v>
      </c>
      <c r="BG7">
        <v>205</v>
      </c>
      <c r="BH7">
        <v>650</v>
      </c>
      <c r="BI7">
        <v>360</v>
      </c>
      <c r="BJ7">
        <v>295</v>
      </c>
      <c r="BK7">
        <v>44805</v>
      </c>
      <c r="BL7">
        <v>22770</v>
      </c>
      <c r="BM7">
        <v>22040</v>
      </c>
      <c r="BN7">
        <v>60165</v>
      </c>
      <c r="BO7">
        <v>30855</v>
      </c>
      <c r="BP7">
        <v>29310</v>
      </c>
      <c r="BQ7">
        <v>23045</v>
      </c>
      <c r="BR7">
        <v>11950</v>
      </c>
      <c r="BS7">
        <v>11095</v>
      </c>
      <c r="BT7" s="47"/>
      <c r="BU7" s="47"/>
      <c r="BV7" s="47"/>
      <c r="BW7" s="64"/>
      <c r="BX7" s="64" t="s">
        <v>57</v>
      </c>
      <c r="BY7" s="64" t="s">
        <v>58</v>
      </c>
      <c r="BZ7" s="64" t="s">
        <v>664</v>
      </c>
      <c r="CA7" s="64" t="s">
        <v>665</v>
      </c>
      <c r="CB7" s="64" t="s">
        <v>666</v>
      </c>
      <c r="CC7" s="64" t="s">
        <v>667</v>
      </c>
      <c r="CE7">
        <v>0</v>
      </c>
      <c r="CF7">
        <v>1881510.6507086069</v>
      </c>
      <c r="CG7">
        <v>1961506.1970730906</v>
      </c>
      <c r="CH7">
        <v>3843016.8477816973</v>
      </c>
      <c r="CJ7" s="113" t="s">
        <v>101</v>
      </c>
      <c r="CK7" s="113" t="s">
        <v>96</v>
      </c>
      <c r="CL7" s="113" t="s">
        <v>1273</v>
      </c>
      <c r="CM7" s="113" t="s">
        <v>102</v>
      </c>
      <c r="CN7" s="113" t="s">
        <v>103</v>
      </c>
      <c r="CO7" s="113" t="s">
        <v>668</v>
      </c>
      <c r="CP7" s="113" t="s">
        <v>124</v>
      </c>
      <c r="CQ7" s="113" t="s">
        <v>125</v>
      </c>
      <c r="CR7" s="113" t="s">
        <v>1250</v>
      </c>
      <c r="CS7" s="113" t="s">
        <v>1274</v>
      </c>
      <c r="CT7" s="113" t="s">
        <v>1275</v>
      </c>
      <c r="CU7" s="113" t="s">
        <v>122</v>
      </c>
      <c r="CV7" s="113" t="s">
        <v>123</v>
      </c>
      <c r="CX7" s="61" t="s">
        <v>290</v>
      </c>
      <c r="CY7" s="62">
        <v>270625568</v>
      </c>
    </row>
    <row r="8" spans="3:103" x14ac:dyDescent="0.25">
      <c r="C8" s="13">
        <f t="shared" ref="C8:C71" si="4">C7+1</f>
        <v>2</v>
      </c>
      <c r="D8" s="21">
        <f t="shared" si="0"/>
        <v>184945</v>
      </c>
      <c r="E8" s="20">
        <f t="shared" si="1"/>
        <v>193940</v>
      </c>
      <c r="F8" s="69">
        <f t="shared" si="2"/>
        <v>378880</v>
      </c>
      <c r="K8" s="106" t="s">
        <v>669</v>
      </c>
      <c r="L8" s="106"/>
      <c r="M8" s="106"/>
      <c r="N8" s="97"/>
      <c r="O8" s="45">
        <f>SUM($AA$6:$AA$106)</f>
        <v>142915</v>
      </c>
      <c r="P8" s="101">
        <v>159625</v>
      </c>
      <c r="Q8" s="104">
        <f t="shared" si="3"/>
        <v>1.1169226463282371</v>
      </c>
      <c r="R8" s="105">
        <v>0.01</v>
      </c>
      <c r="T8">
        <v>2</v>
      </c>
      <c r="U8">
        <v>378880</v>
      </c>
      <c r="V8">
        <v>193940</v>
      </c>
      <c r="W8">
        <v>184945</v>
      </c>
      <c r="X8">
        <v>4640</v>
      </c>
      <c r="Y8">
        <v>2405</v>
      </c>
      <c r="Z8">
        <v>2235</v>
      </c>
      <c r="AA8">
        <v>1425</v>
      </c>
      <c r="AB8">
        <v>725</v>
      </c>
      <c r="AC8">
        <v>700</v>
      </c>
      <c r="AD8">
        <v>6905</v>
      </c>
      <c r="AE8">
        <v>3540</v>
      </c>
      <c r="AF8">
        <v>3365</v>
      </c>
      <c r="AG8">
        <v>8200</v>
      </c>
      <c r="AH8">
        <v>4110</v>
      </c>
      <c r="AI8">
        <v>4090</v>
      </c>
      <c r="AJ8" s="60">
        <v>89185</v>
      </c>
      <c r="AK8" s="60">
        <v>45645</v>
      </c>
      <c r="AL8" s="60">
        <v>43545</v>
      </c>
      <c r="AM8">
        <v>138910</v>
      </c>
      <c r="AN8">
        <v>71075</v>
      </c>
      <c r="AO8">
        <v>67835</v>
      </c>
      <c r="AP8">
        <v>16270</v>
      </c>
      <c r="AQ8">
        <v>8390</v>
      </c>
      <c r="AR8">
        <v>7880</v>
      </c>
      <c r="AS8">
        <v>14630</v>
      </c>
      <c r="AT8">
        <v>7420</v>
      </c>
      <c r="AU8">
        <v>7210</v>
      </c>
      <c r="AV8">
        <v>52950</v>
      </c>
      <c r="AW8">
        <v>27190</v>
      </c>
      <c r="AX8">
        <v>25765</v>
      </c>
      <c r="AY8">
        <v>43840</v>
      </c>
      <c r="AZ8">
        <v>22450</v>
      </c>
      <c r="BA8">
        <v>21390</v>
      </c>
      <c r="BB8">
        <v>905</v>
      </c>
      <c r="BC8">
        <v>440</v>
      </c>
      <c r="BD8">
        <v>465</v>
      </c>
      <c r="BE8">
        <v>425</v>
      </c>
      <c r="BF8">
        <v>230</v>
      </c>
      <c r="BG8">
        <v>195</v>
      </c>
      <c r="BH8">
        <v>595</v>
      </c>
      <c r="BI8">
        <v>335</v>
      </c>
      <c r="BJ8">
        <v>270</v>
      </c>
      <c r="BK8">
        <v>46605</v>
      </c>
      <c r="BL8">
        <v>23815</v>
      </c>
      <c r="BM8">
        <v>22795</v>
      </c>
      <c r="BN8">
        <v>61580</v>
      </c>
      <c r="BO8">
        <v>31490</v>
      </c>
      <c r="BP8">
        <v>30085</v>
      </c>
      <c r="BQ8">
        <v>22990</v>
      </c>
      <c r="BR8">
        <v>11805</v>
      </c>
      <c r="BS8">
        <v>11190</v>
      </c>
      <c r="BT8" s="47"/>
      <c r="BU8" s="47"/>
      <c r="BV8" s="47"/>
      <c r="BW8" t="s">
        <v>576</v>
      </c>
      <c r="BX8">
        <v>324356</v>
      </c>
      <c r="BY8">
        <v>100</v>
      </c>
      <c r="BZ8">
        <v>159028</v>
      </c>
      <c r="CA8">
        <v>100</v>
      </c>
      <c r="CB8">
        <v>165328</v>
      </c>
      <c r="CC8">
        <v>100</v>
      </c>
      <c r="CE8">
        <v>1</v>
      </c>
      <c r="CF8">
        <v>1892550.7907016939</v>
      </c>
      <c r="CG8">
        <v>1980334.4158513525</v>
      </c>
      <c r="CH8">
        <v>3872885.2065530466</v>
      </c>
      <c r="CJ8" t="s">
        <v>104</v>
      </c>
      <c r="CK8">
        <v>0</v>
      </c>
      <c r="CL8">
        <v>3</v>
      </c>
      <c r="CM8" s="49">
        <v>0.51</v>
      </c>
      <c r="CN8" s="49">
        <v>0.49</v>
      </c>
      <c r="CO8" s="40">
        <f>SUM($U$6:$U$25)*$Q$6</f>
        <v>8504224.9833041113</v>
      </c>
      <c r="CP8" s="40">
        <f>SUM($E$6:$E$25)*$P$6/SUM($F$6:$F$106)</f>
        <v>4359451.610809925</v>
      </c>
      <c r="CQ8" s="40">
        <f>SUM($D$6:$D$25)*$P$6/SUM($F$6:$F$106)</f>
        <v>4144784.1842507506</v>
      </c>
      <c r="CR8" s="41">
        <f>CL8/CO8</f>
        <v>3.5276583179416572E-7</v>
      </c>
      <c r="CS8" s="51">
        <f>CL8*CM8/CP8</f>
        <v>3.5096157420491416E-7</v>
      </c>
      <c r="CT8" s="51">
        <f>CL8*CN8/CQ8</f>
        <v>3.5466261562801509E-7</v>
      </c>
      <c r="CU8">
        <f>CR21*CS8/CR8</f>
        <v>8.4570296630461003E-3</v>
      </c>
      <c r="CV8">
        <f>CR21*CT8/CR8</f>
        <v>8.5462126944655225E-3</v>
      </c>
      <c r="CX8" s="61" t="s">
        <v>391</v>
      </c>
      <c r="CY8" s="62">
        <v>216565318</v>
      </c>
    </row>
    <row r="9" spans="3:103" x14ac:dyDescent="0.25">
      <c r="C9" s="13">
        <f t="shared" si="4"/>
        <v>3</v>
      </c>
      <c r="D9" s="21">
        <f t="shared" si="0"/>
        <v>187590</v>
      </c>
      <c r="E9" s="20">
        <f t="shared" si="1"/>
        <v>198615</v>
      </c>
      <c r="F9" s="69">
        <f t="shared" si="2"/>
        <v>386200</v>
      </c>
      <c r="K9" s="142" t="s">
        <v>670</v>
      </c>
      <c r="L9" s="143"/>
      <c r="M9" s="144"/>
      <c r="N9" s="97"/>
      <c r="O9" s="45">
        <f>SUM($AD$6:$AD$106)</f>
        <v>747105</v>
      </c>
      <c r="P9" s="101">
        <v>781476</v>
      </c>
      <c r="Q9" s="104">
        <f t="shared" si="3"/>
        <v>1.0460055815447629</v>
      </c>
      <c r="R9" s="105">
        <f>1/19.25</f>
        <v>5.1948051948051951E-2</v>
      </c>
      <c r="T9">
        <v>3</v>
      </c>
      <c r="U9">
        <v>386200</v>
      </c>
      <c r="V9">
        <v>198615</v>
      </c>
      <c r="W9">
        <v>187590</v>
      </c>
      <c r="X9">
        <v>4475</v>
      </c>
      <c r="Y9">
        <v>2275</v>
      </c>
      <c r="Z9">
        <v>2200</v>
      </c>
      <c r="AA9">
        <v>1370</v>
      </c>
      <c r="AB9">
        <v>700</v>
      </c>
      <c r="AC9">
        <v>670</v>
      </c>
      <c r="AD9">
        <v>6980</v>
      </c>
      <c r="AE9">
        <v>3590</v>
      </c>
      <c r="AF9">
        <v>3395</v>
      </c>
      <c r="AG9">
        <v>8515</v>
      </c>
      <c r="AH9">
        <v>4330</v>
      </c>
      <c r="AI9">
        <v>4190</v>
      </c>
      <c r="AJ9" s="60">
        <v>91170</v>
      </c>
      <c r="AK9" s="60">
        <v>47075</v>
      </c>
      <c r="AL9" s="60">
        <v>44095</v>
      </c>
      <c r="AM9">
        <v>142210</v>
      </c>
      <c r="AN9">
        <v>72985</v>
      </c>
      <c r="AO9">
        <v>69220</v>
      </c>
      <c r="AP9">
        <v>16530</v>
      </c>
      <c r="AQ9">
        <v>8555</v>
      </c>
      <c r="AR9">
        <v>7975</v>
      </c>
      <c r="AS9">
        <v>14655</v>
      </c>
      <c r="AT9">
        <v>7525</v>
      </c>
      <c r="AU9">
        <v>7135</v>
      </c>
      <c r="AV9">
        <v>53180</v>
      </c>
      <c r="AW9">
        <v>27330</v>
      </c>
      <c r="AX9">
        <v>25850</v>
      </c>
      <c r="AY9">
        <v>45210</v>
      </c>
      <c r="AZ9">
        <v>23250</v>
      </c>
      <c r="BA9">
        <v>21955</v>
      </c>
      <c r="BB9">
        <v>865</v>
      </c>
      <c r="BC9">
        <v>445</v>
      </c>
      <c r="BD9">
        <v>420</v>
      </c>
      <c r="BE9">
        <v>415</v>
      </c>
      <c r="BF9">
        <v>245</v>
      </c>
      <c r="BG9">
        <v>165</v>
      </c>
      <c r="BH9">
        <v>625</v>
      </c>
      <c r="BI9">
        <v>300</v>
      </c>
      <c r="BJ9">
        <v>325</v>
      </c>
      <c r="BK9">
        <v>47255</v>
      </c>
      <c r="BL9">
        <v>24395</v>
      </c>
      <c r="BM9">
        <v>22860</v>
      </c>
      <c r="BN9">
        <v>63995</v>
      </c>
      <c r="BO9">
        <v>32855</v>
      </c>
      <c r="BP9">
        <v>31145</v>
      </c>
      <c r="BQ9">
        <v>23890</v>
      </c>
      <c r="BR9">
        <v>12355</v>
      </c>
      <c r="BS9">
        <v>11530</v>
      </c>
      <c r="BT9" s="47"/>
      <c r="BU9" s="47"/>
      <c r="BV9" s="47"/>
      <c r="BW9" t="s">
        <v>63</v>
      </c>
      <c r="BX9">
        <v>19736</v>
      </c>
      <c r="BY9">
        <v>6.1</v>
      </c>
      <c r="BZ9">
        <v>10094</v>
      </c>
      <c r="CA9">
        <v>6.3</v>
      </c>
      <c r="CB9">
        <v>9642</v>
      </c>
      <c r="CC9">
        <v>5.8</v>
      </c>
      <c r="CE9">
        <v>2</v>
      </c>
      <c r="CF9">
        <v>1926244.0481334254</v>
      </c>
      <c r="CG9">
        <v>2011870.385595659</v>
      </c>
      <c r="CH9">
        <v>3938114.4337290842</v>
      </c>
      <c r="CJ9" t="s">
        <v>105</v>
      </c>
      <c r="CK9">
        <v>20</v>
      </c>
      <c r="CL9">
        <v>24</v>
      </c>
      <c r="CM9" s="50">
        <v>0.499</v>
      </c>
      <c r="CN9" s="50">
        <v>0.501</v>
      </c>
      <c r="CO9" s="40">
        <f>SUM($U$26:$U$35)*Q$6</f>
        <v>4896309.382947715</v>
      </c>
      <c r="CP9" s="40">
        <f>SUM($E$26:$E$35)*$P$6/SUM($F$6:$F$106)</f>
        <v>2474784.0478886268</v>
      </c>
      <c r="CQ9" s="40">
        <f>SUM($D$26:$D$35)*$P$6/SUM($F$6:$F$106)</f>
        <v>2421525.3350590882</v>
      </c>
      <c r="CR9" s="41">
        <f t="shared" ref="CR9:CR15" si="5">CL9/CO9</f>
        <v>4.9016510442710894E-6</v>
      </c>
      <c r="CS9" s="51">
        <f t="shared" ref="CS9:CS15" si="6">CL9*CM9/CP9</f>
        <v>4.8392101162189801E-6</v>
      </c>
      <c r="CT9" s="51">
        <f t="shared" ref="CT9:CT15" si="7">CL9*CN9/CQ9</f>
        <v>4.9654652899622048E-6</v>
      </c>
      <c r="CU9">
        <f t="shared" ref="CU9:CU15" si="8">CR22*CS9/CR9</f>
        <v>2.8239028454462578E-2</v>
      </c>
      <c r="CV9">
        <f t="shared" ref="CV9:CV15" si="9">CR22*CT9/CR9</f>
        <v>2.8975785767791171E-2</v>
      </c>
      <c r="CX9" s="61" t="s">
        <v>183</v>
      </c>
      <c r="CY9" s="62">
        <v>211049527</v>
      </c>
    </row>
    <row r="10" spans="3:103" x14ac:dyDescent="0.25">
      <c r="C10" s="13">
        <f t="shared" si="4"/>
        <v>4</v>
      </c>
      <c r="D10" s="21">
        <f t="shared" si="0"/>
        <v>190865</v>
      </c>
      <c r="E10" s="20">
        <f t="shared" si="1"/>
        <v>200500</v>
      </c>
      <c r="F10" s="69">
        <f t="shared" si="2"/>
        <v>391365</v>
      </c>
      <c r="K10" s="142" t="s">
        <v>671</v>
      </c>
      <c r="L10" s="143"/>
      <c r="M10" s="144"/>
      <c r="N10" s="97"/>
      <c r="O10" s="45">
        <f>SUM($AG$6:$AG$106)</f>
        <v>923580</v>
      </c>
      <c r="P10" s="101">
        <v>979351</v>
      </c>
      <c r="Q10" s="104">
        <f t="shared" si="3"/>
        <v>1.0603856731414711</v>
      </c>
      <c r="R10" s="105">
        <f>1/12.46</f>
        <v>8.0256821829855537E-2</v>
      </c>
      <c r="T10">
        <v>4</v>
      </c>
      <c r="U10">
        <v>391365</v>
      </c>
      <c r="V10">
        <v>200500</v>
      </c>
      <c r="W10">
        <v>190865</v>
      </c>
      <c r="X10">
        <v>4640</v>
      </c>
      <c r="Y10">
        <v>2345</v>
      </c>
      <c r="Z10">
        <v>2295</v>
      </c>
      <c r="AA10">
        <v>1510</v>
      </c>
      <c r="AB10">
        <v>765</v>
      </c>
      <c r="AC10">
        <v>745</v>
      </c>
      <c r="AD10">
        <v>7290</v>
      </c>
      <c r="AE10">
        <v>3670</v>
      </c>
      <c r="AF10">
        <v>3620</v>
      </c>
      <c r="AG10">
        <v>8940</v>
      </c>
      <c r="AH10">
        <v>4560</v>
      </c>
      <c r="AI10">
        <v>4380</v>
      </c>
      <c r="AJ10" s="60">
        <v>92090</v>
      </c>
      <c r="AK10" s="60">
        <v>47100</v>
      </c>
      <c r="AL10" s="60">
        <v>44985</v>
      </c>
      <c r="AM10">
        <v>145330</v>
      </c>
      <c r="AN10">
        <v>74450</v>
      </c>
      <c r="AO10">
        <v>70880</v>
      </c>
      <c r="AP10">
        <v>16265</v>
      </c>
      <c r="AQ10">
        <v>8300</v>
      </c>
      <c r="AR10">
        <v>7960</v>
      </c>
      <c r="AS10">
        <v>14545</v>
      </c>
      <c r="AT10">
        <v>7465</v>
      </c>
      <c r="AU10">
        <v>7070</v>
      </c>
      <c r="AV10">
        <v>53545</v>
      </c>
      <c r="AW10">
        <v>27595</v>
      </c>
      <c r="AX10">
        <v>25950</v>
      </c>
      <c r="AY10">
        <v>45345</v>
      </c>
      <c r="AZ10">
        <v>23275</v>
      </c>
      <c r="BA10">
        <v>22070</v>
      </c>
      <c r="BB10">
        <v>805</v>
      </c>
      <c r="BC10">
        <v>420</v>
      </c>
      <c r="BD10">
        <v>385</v>
      </c>
      <c r="BE10">
        <v>445</v>
      </c>
      <c r="BF10">
        <v>240</v>
      </c>
      <c r="BG10">
        <v>210</v>
      </c>
      <c r="BH10">
        <v>615</v>
      </c>
      <c r="BI10">
        <v>315</v>
      </c>
      <c r="BJ10">
        <v>295</v>
      </c>
      <c r="BK10">
        <v>47535</v>
      </c>
      <c r="BL10">
        <v>24355</v>
      </c>
      <c r="BM10">
        <v>23185</v>
      </c>
      <c r="BN10">
        <v>64585</v>
      </c>
      <c r="BO10">
        <v>33155</v>
      </c>
      <c r="BP10">
        <v>31435</v>
      </c>
      <c r="BQ10">
        <v>23465</v>
      </c>
      <c r="BR10">
        <v>12105</v>
      </c>
      <c r="BS10">
        <v>11360</v>
      </c>
      <c r="BT10" s="47"/>
      <c r="BU10" s="47"/>
      <c r="BV10" s="47"/>
      <c r="BW10" t="s">
        <v>64</v>
      </c>
      <c r="BX10">
        <v>20212</v>
      </c>
      <c r="BY10">
        <v>6.2</v>
      </c>
      <c r="BZ10">
        <v>10328</v>
      </c>
      <c r="CA10">
        <v>6.5</v>
      </c>
      <c r="CB10">
        <v>9884</v>
      </c>
      <c r="CC10">
        <v>6</v>
      </c>
      <c r="CE10">
        <v>3</v>
      </c>
      <c r="CF10">
        <v>1953792.3219840995</v>
      </c>
      <c r="CG10">
        <v>2060367.3127517882</v>
      </c>
      <c r="CH10">
        <v>4014159.6347358879</v>
      </c>
      <c r="CJ10" t="s">
        <v>90</v>
      </c>
      <c r="CK10">
        <v>30</v>
      </c>
      <c r="CL10">
        <v>47</v>
      </c>
      <c r="CM10" s="50">
        <v>0.48899999999999999</v>
      </c>
      <c r="CN10" s="50">
        <v>0.51100000000000001</v>
      </c>
      <c r="CO10" s="40">
        <f>SUM($U$36:$U$45)*$Q$6</f>
        <v>4992620.5104112821</v>
      </c>
      <c r="CP10" s="40">
        <f>SUM($E$36:$E$45)*$P$6/SUM($F$6:$F$106)</f>
        <v>2450944.124667122</v>
      </c>
      <c r="CQ10" s="40">
        <f>SUM($D$36:$D$45)*$P$6/SUM($F$6:$F$106)</f>
        <v>2541670.9798658788</v>
      </c>
      <c r="CR10" s="41">
        <f t="shared" si="5"/>
        <v>9.4138939464734589E-6</v>
      </c>
      <c r="CS10" s="51">
        <f t="shared" si="6"/>
        <v>9.3772027557427341E-6</v>
      </c>
      <c r="CT10" s="51">
        <f t="shared" si="7"/>
        <v>9.4492954399893848E-6</v>
      </c>
      <c r="CU10">
        <f t="shared" si="8"/>
        <v>2.4243101062745034E-2</v>
      </c>
      <c r="CV10">
        <f t="shared" si="9"/>
        <v>2.4429483961313135E-2</v>
      </c>
      <c r="CX10" s="61" t="s">
        <v>383</v>
      </c>
      <c r="CY10" s="62">
        <v>200963599</v>
      </c>
    </row>
    <row r="11" spans="3:103" x14ac:dyDescent="0.25">
      <c r="C11" s="13">
        <f t="shared" si="4"/>
        <v>5</v>
      </c>
      <c r="D11" s="21">
        <f t="shared" si="0"/>
        <v>192035</v>
      </c>
      <c r="E11" s="20">
        <f t="shared" si="1"/>
        <v>202500</v>
      </c>
      <c r="F11" s="69">
        <f t="shared" si="2"/>
        <v>394530</v>
      </c>
      <c r="K11" s="142" t="s">
        <v>672</v>
      </c>
      <c r="L11" s="143"/>
      <c r="M11" s="144"/>
      <c r="N11" s="97"/>
      <c r="O11" s="45">
        <f>SUM($AJ$6:$AJ$106)</f>
        <v>8164375</v>
      </c>
      <c r="P11" s="101">
        <v>8574571</v>
      </c>
      <c r="Q11" s="104">
        <f t="shared" si="3"/>
        <v>1.0502421802036286</v>
      </c>
      <c r="R11" s="105">
        <f>1/0.705</f>
        <v>1.4184397163120568</v>
      </c>
      <c r="T11">
        <v>5</v>
      </c>
      <c r="U11">
        <v>394530</v>
      </c>
      <c r="V11">
        <v>202500</v>
      </c>
      <c r="W11">
        <v>192035</v>
      </c>
      <c r="X11">
        <v>4990</v>
      </c>
      <c r="Y11">
        <v>2545</v>
      </c>
      <c r="Z11">
        <v>2450</v>
      </c>
      <c r="AA11">
        <v>1535</v>
      </c>
      <c r="AB11">
        <v>780</v>
      </c>
      <c r="AC11">
        <v>750</v>
      </c>
      <c r="AD11">
        <v>7445</v>
      </c>
      <c r="AE11">
        <v>3760</v>
      </c>
      <c r="AF11">
        <v>3685</v>
      </c>
      <c r="AG11">
        <v>8870</v>
      </c>
      <c r="AH11">
        <v>4535</v>
      </c>
      <c r="AI11">
        <v>4340</v>
      </c>
      <c r="AJ11" s="60">
        <v>93075</v>
      </c>
      <c r="AK11" s="60">
        <v>47745</v>
      </c>
      <c r="AL11" s="60">
        <v>45330</v>
      </c>
      <c r="AM11">
        <v>145980</v>
      </c>
      <c r="AN11">
        <v>75005</v>
      </c>
      <c r="AO11">
        <v>70970</v>
      </c>
      <c r="AP11">
        <v>16485</v>
      </c>
      <c r="AQ11">
        <v>8520</v>
      </c>
      <c r="AR11">
        <v>7965</v>
      </c>
      <c r="AS11">
        <v>14965</v>
      </c>
      <c r="AT11">
        <v>7735</v>
      </c>
      <c r="AU11">
        <v>7230</v>
      </c>
      <c r="AV11">
        <v>53705</v>
      </c>
      <c r="AW11">
        <v>27510</v>
      </c>
      <c r="AX11">
        <v>26195</v>
      </c>
      <c r="AY11">
        <v>45605</v>
      </c>
      <c r="AZ11">
        <v>23425</v>
      </c>
      <c r="BA11">
        <v>22180</v>
      </c>
      <c r="BB11">
        <v>840</v>
      </c>
      <c r="BC11">
        <v>435</v>
      </c>
      <c r="BD11">
        <v>400</v>
      </c>
      <c r="BE11">
        <v>425</v>
      </c>
      <c r="BF11">
        <v>215</v>
      </c>
      <c r="BG11">
        <v>215</v>
      </c>
      <c r="BH11">
        <v>605</v>
      </c>
      <c r="BI11">
        <v>290</v>
      </c>
      <c r="BJ11">
        <v>315</v>
      </c>
      <c r="BK11">
        <v>47965</v>
      </c>
      <c r="BL11">
        <v>24520</v>
      </c>
      <c r="BM11">
        <v>23445</v>
      </c>
      <c r="BN11">
        <v>65250</v>
      </c>
      <c r="BO11">
        <v>33490</v>
      </c>
      <c r="BP11">
        <v>31765</v>
      </c>
      <c r="BQ11">
        <v>23655</v>
      </c>
      <c r="BR11">
        <v>12235</v>
      </c>
      <c r="BS11">
        <v>11415</v>
      </c>
      <c r="BT11" s="47"/>
      <c r="BU11" s="47"/>
      <c r="BV11" s="47"/>
      <c r="BW11" t="s">
        <v>65</v>
      </c>
      <c r="BX11">
        <v>20827</v>
      </c>
      <c r="BY11">
        <v>6.4</v>
      </c>
      <c r="BZ11">
        <v>10650</v>
      </c>
      <c r="CA11">
        <v>6.7</v>
      </c>
      <c r="CB11">
        <v>10177</v>
      </c>
      <c r="CC11">
        <v>6.2</v>
      </c>
      <c r="CE11">
        <v>4</v>
      </c>
      <c r="CF11">
        <v>1987902.1884721741</v>
      </c>
      <c r="CG11">
        <v>2079921.6887281099</v>
      </c>
      <c r="CH11">
        <v>4067823.877200284</v>
      </c>
      <c r="CJ11" t="s">
        <v>91</v>
      </c>
      <c r="CK11">
        <v>40</v>
      </c>
      <c r="CL11">
        <v>118</v>
      </c>
      <c r="CM11" s="50">
        <v>0.46600000000000003</v>
      </c>
      <c r="CN11" s="50">
        <v>0.53400000000000003</v>
      </c>
      <c r="CO11" s="40">
        <f>SUM($U$46:$U$55)*$Q$6</f>
        <v>4989744.5831655134</v>
      </c>
      <c r="CP11" s="40">
        <f>SUM($E$46:$E$55)*$P$6/SUM($F$6:$F$106)</f>
        <v>2445840.9755693669</v>
      </c>
      <c r="CQ11" s="40">
        <f>SUM($D$46:$D$55)*$P$6/SUM($F$6:$F$106)</f>
        <v>2543898.2017178652</v>
      </c>
      <c r="CR11" s="41">
        <f t="shared" si="5"/>
        <v>2.3648505055371058E-5</v>
      </c>
      <c r="CS11" s="51">
        <f t="shared" si="6"/>
        <v>2.2482246617525635E-5</v>
      </c>
      <c r="CT11" s="51">
        <f t="shared" si="7"/>
        <v>2.4769859091629028E-5</v>
      </c>
      <c r="CU11">
        <f t="shared" si="8"/>
        <v>2.3080030858614192E-2</v>
      </c>
      <c r="CV11">
        <f t="shared" si="9"/>
        <v>2.5428469046001535E-2</v>
      </c>
      <c r="CX11" s="61" t="s">
        <v>163</v>
      </c>
      <c r="CY11" s="62">
        <v>163046161</v>
      </c>
    </row>
    <row r="12" spans="3:103" x14ac:dyDescent="0.25">
      <c r="C12" s="13">
        <f t="shared" si="4"/>
        <v>6</v>
      </c>
      <c r="D12" s="21">
        <f t="shared" si="0"/>
        <v>197850</v>
      </c>
      <c r="E12" s="20">
        <f t="shared" si="1"/>
        <v>208145</v>
      </c>
      <c r="F12" s="69">
        <f t="shared" si="2"/>
        <v>405995</v>
      </c>
      <c r="K12" s="142" t="s">
        <v>673</v>
      </c>
      <c r="L12" s="143"/>
      <c r="M12" s="144"/>
      <c r="N12" s="97"/>
      <c r="O12" s="45">
        <f>SUM($AM$6:$AM$106)</f>
        <v>13448520</v>
      </c>
      <c r="P12" s="101">
        <v>14734014</v>
      </c>
      <c r="Q12" s="104">
        <f t="shared" si="3"/>
        <v>1.0955862801259915</v>
      </c>
      <c r="R12" s="105">
        <f>1/1.2</f>
        <v>0.83333333333333337</v>
      </c>
      <c r="T12">
        <v>6</v>
      </c>
      <c r="U12">
        <v>405995</v>
      </c>
      <c r="V12">
        <v>208145</v>
      </c>
      <c r="W12">
        <v>197850</v>
      </c>
      <c r="X12">
        <v>5305</v>
      </c>
      <c r="Y12">
        <v>2775</v>
      </c>
      <c r="Z12">
        <v>2530</v>
      </c>
      <c r="AA12">
        <v>1590</v>
      </c>
      <c r="AB12">
        <v>790</v>
      </c>
      <c r="AC12">
        <v>795</v>
      </c>
      <c r="AD12">
        <v>7665</v>
      </c>
      <c r="AE12">
        <v>3830</v>
      </c>
      <c r="AF12">
        <v>3830</v>
      </c>
      <c r="AG12">
        <v>9490</v>
      </c>
      <c r="AH12">
        <v>4900</v>
      </c>
      <c r="AI12">
        <v>4590</v>
      </c>
      <c r="AJ12" s="60">
        <v>95015</v>
      </c>
      <c r="AK12" s="60">
        <v>48650</v>
      </c>
      <c r="AL12" s="60">
        <v>46365</v>
      </c>
      <c r="AM12">
        <v>150230</v>
      </c>
      <c r="AN12">
        <v>76845</v>
      </c>
      <c r="AO12">
        <v>73385</v>
      </c>
      <c r="AP12">
        <v>16815</v>
      </c>
      <c r="AQ12">
        <v>8545</v>
      </c>
      <c r="AR12">
        <v>8265</v>
      </c>
      <c r="AS12">
        <v>15120</v>
      </c>
      <c r="AT12">
        <v>7695</v>
      </c>
      <c r="AU12">
        <v>7425</v>
      </c>
      <c r="AV12">
        <v>55320</v>
      </c>
      <c r="AW12">
        <v>28545</v>
      </c>
      <c r="AX12">
        <v>26785</v>
      </c>
      <c r="AY12">
        <v>47500</v>
      </c>
      <c r="AZ12">
        <v>24570</v>
      </c>
      <c r="BA12">
        <v>22925</v>
      </c>
      <c r="BB12">
        <v>905</v>
      </c>
      <c r="BC12">
        <v>450</v>
      </c>
      <c r="BD12">
        <v>450</v>
      </c>
      <c r="BE12">
        <v>420</v>
      </c>
      <c r="BF12">
        <v>230</v>
      </c>
      <c r="BG12">
        <v>190</v>
      </c>
      <c r="BH12">
        <v>640</v>
      </c>
      <c r="BI12">
        <v>325</v>
      </c>
      <c r="BJ12">
        <v>310</v>
      </c>
      <c r="BK12">
        <v>48990</v>
      </c>
      <c r="BL12">
        <v>24985</v>
      </c>
      <c r="BM12">
        <v>24010</v>
      </c>
      <c r="BN12">
        <v>66635</v>
      </c>
      <c r="BO12">
        <v>34220</v>
      </c>
      <c r="BP12">
        <v>32410</v>
      </c>
      <c r="BQ12">
        <v>24525</v>
      </c>
      <c r="BR12">
        <v>12685</v>
      </c>
      <c r="BS12">
        <v>11845</v>
      </c>
      <c r="BT12" s="47"/>
      <c r="BU12" s="47"/>
      <c r="BV12" s="47"/>
      <c r="BW12" t="s">
        <v>66</v>
      </c>
      <c r="BX12">
        <v>20849</v>
      </c>
      <c r="BY12">
        <v>6.4</v>
      </c>
      <c r="BZ12">
        <v>10545</v>
      </c>
      <c r="CA12">
        <v>6.6</v>
      </c>
      <c r="CB12">
        <v>10304</v>
      </c>
      <c r="CC12">
        <v>6.2</v>
      </c>
      <c r="CE12">
        <v>5</v>
      </c>
      <c r="CF12">
        <v>1930025.5123570713</v>
      </c>
      <c r="CG12">
        <v>2021301.0660197739</v>
      </c>
      <c r="CH12">
        <v>3951326.5783768455</v>
      </c>
      <c r="CJ12" t="s">
        <v>106</v>
      </c>
      <c r="CK12">
        <v>50</v>
      </c>
      <c r="CL12">
        <v>392</v>
      </c>
      <c r="CM12" s="50">
        <v>0.47799999999999998</v>
      </c>
      <c r="CN12" s="50">
        <v>0.52200000000000002</v>
      </c>
      <c r="CO12" s="40">
        <f>SUM($U$56:$U$65)*$Q$6</f>
        <v>5728420.0091873035</v>
      </c>
      <c r="CP12" s="40">
        <f>SUM($E$56:$E$65)*$P$6/SUM($F$6:$F$106)</f>
        <v>2815305.7267198777</v>
      </c>
      <c r="CQ12" s="40">
        <f>SUM($D$56:$D$65)*$P$6/SUM($F$6:$F$106)</f>
        <v>2913092.6589543</v>
      </c>
      <c r="CR12" s="41">
        <f t="shared" si="5"/>
        <v>6.8430736463336503E-5</v>
      </c>
      <c r="CS12" s="51">
        <f t="shared" si="6"/>
        <v>6.6556181881643255E-5</v>
      </c>
      <c r="CT12" s="51">
        <f t="shared" si="7"/>
        <v>7.0242873796349807E-5</v>
      </c>
      <c r="CU12">
        <f t="shared" si="8"/>
        <v>2.0495486615522078E-2</v>
      </c>
      <c r="CV12">
        <f t="shared" si="9"/>
        <v>2.1630776270926147E-2</v>
      </c>
      <c r="CX12" s="61" t="s">
        <v>413</v>
      </c>
      <c r="CY12" s="62">
        <v>145872256</v>
      </c>
    </row>
    <row r="13" spans="3:103" x14ac:dyDescent="0.25">
      <c r="C13" s="13">
        <f t="shared" si="4"/>
        <v>7</v>
      </c>
      <c r="D13" s="21">
        <f t="shared" si="0"/>
        <v>199195</v>
      </c>
      <c r="E13" s="20">
        <f t="shared" si="1"/>
        <v>209850</v>
      </c>
      <c r="F13" s="69">
        <f t="shared" si="2"/>
        <v>409045</v>
      </c>
      <c r="K13" s="142" t="s">
        <v>674</v>
      </c>
      <c r="L13" s="143"/>
      <c r="M13" s="144"/>
      <c r="N13" s="97"/>
      <c r="O13" s="45">
        <f>SUM($AP$6:$AP$106)</f>
        <v>1278375</v>
      </c>
      <c r="P13" s="101">
        <v>1379263</v>
      </c>
      <c r="Q13" s="104">
        <f t="shared" si="3"/>
        <v>1.0789189400606238</v>
      </c>
      <c r="R13" s="105">
        <f>1/0.87</f>
        <v>1.1494252873563218</v>
      </c>
      <c r="T13">
        <v>7</v>
      </c>
      <c r="U13">
        <v>409045</v>
      </c>
      <c r="V13">
        <v>209850</v>
      </c>
      <c r="W13">
        <v>199195</v>
      </c>
      <c r="X13">
        <v>5300</v>
      </c>
      <c r="Y13">
        <v>2715</v>
      </c>
      <c r="Z13">
        <v>2580</v>
      </c>
      <c r="AA13">
        <v>1595</v>
      </c>
      <c r="AB13">
        <v>815</v>
      </c>
      <c r="AC13">
        <v>780</v>
      </c>
      <c r="AD13">
        <v>7760</v>
      </c>
      <c r="AE13">
        <v>3975</v>
      </c>
      <c r="AF13">
        <v>3785</v>
      </c>
      <c r="AG13">
        <v>9255</v>
      </c>
      <c r="AH13">
        <v>4750</v>
      </c>
      <c r="AI13">
        <v>4500</v>
      </c>
      <c r="AJ13" s="60">
        <v>96035</v>
      </c>
      <c r="AK13" s="60">
        <v>49080</v>
      </c>
      <c r="AL13" s="60">
        <v>46955</v>
      </c>
      <c r="AM13">
        <v>152115</v>
      </c>
      <c r="AN13">
        <v>78035</v>
      </c>
      <c r="AO13">
        <v>74075</v>
      </c>
      <c r="AP13">
        <v>16940</v>
      </c>
      <c r="AQ13">
        <v>8640</v>
      </c>
      <c r="AR13">
        <v>8300</v>
      </c>
      <c r="AS13">
        <v>15130</v>
      </c>
      <c r="AT13">
        <v>7835</v>
      </c>
      <c r="AU13">
        <v>7300</v>
      </c>
      <c r="AV13">
        <v>54890</v>
      </c>
      <c r="AW13">
        <v>28110</v>
      </c>
      <c r="AX13">
        <v>26780</v>
      </c>
      <c r="AY13">
        <v>48235</v>
      </c>
      <c r="AZ13">
        <v>24975</v>
      </c>
      <c r="BA13">
        <v>23270</v>
      </c>
      <c r="BB13">
        <v>810</v>
      </c>
      <c r="BC13">
        <v>405</v>
      </c>
      <c r="BD13">
        <v>400</v>
      </c>
      <c r="BE13">
        <v>420</v>
      </c>
      <c r="BF13">
        <v>225</v>
      </c>
      <c r="BG13">
        <v>190</v>
      </c>
      <c r="BH13">
        <v>560</v>
      </c>
      <c r="BI13">
        <v>290</v>
      </c>
      <c r="BJ13">
        <v>275</v>
      </c>
      <c r="BK13">
        <v>49520</v>
      </c>
      <c r="BL13">
        <v>25405</v>
      </c>
      <c r="BM13">
        <v>24120</v>
      </c>
      <c r="BN13">
        <v>68190</v>
      </c>
      <c r="BO13">
        <v>35235</v>
      </c>
      <c r="BP13">
        <v>32955</v>
      </c>
      <c r="BQ13">
        <v>24980</v>
      </c>
      <c r="BR13">
        <v>12860</v>
      </c>
      <c r="BS13">
        <v>12120</v>
      </c>
      <c r="BT13" s="47"/>
      <c r="BU13" s="47"/>
      <c r="BV13" s="47"/>
      <c r="BW13" t="s">
        <v>67</v>
      </c>
      <c r="BX13">
        <v>21254</v>
      </c>
      <c r="BY13">
        <v>6.6</v>
      </c>
      <c r="BZ13">
        <v>10716</v>
      </c>
      <c r="CA13">
        <v>6.7</v>
      </c>
      <c r="CB13">
        <v>10538</v>
      </c>
      <c r="CC13">
        <v>6.4</v>
      </c>
      <c r="CE13">
        <v>6</v>
      </c>
      <c r="CF13">
        <v>1988468.49595046</v>
      </c>
      <c r="CG13">
        <v>2077647.9525268439</v>
      </c>
      <c r="CH13">
        <v>4066116.4484773036</v>
      </c>
      <c r="CJ13" t="s">
        <v>107</v>
      </c>
      <c r="CK13">
        <v>60</v>
      </c>
      <c r="CL13">
        <v>1187</v>
      </c>
      <c r="CM13" s="50">
        <v>0.51600000000000001</v>
      </c>
      <c r="CN13" s="50">
        <v>0.48399999999999999</v>
      </c>
      <c r="CO13" s="40">
        <f>SUM($U$66:$U$75)*$Q$6</f>
        <v>4609051.8228242844</v>
      </c>
      <c r="CP13" s="40">
        <f>SUM($E$66:$E$75)*$P$6/SUM($F$6:$F$106)</f>
        <v>2235828.0102105811</v>
      </c>
      <c r="CQ13" s="40">
        <f>SUM($D$66:$D$75)*$P$6/SUM($F$6:$F$106)</f>
        <v>2373213.0008571404</v>
      </c>
      <c r="CR13" s="41">
        <f t="shared" si="5"/>
        <v>2.5753670074220238E-4</v>
      </c>
      <c r="CS13" s="51">
        <f t="shared" si="6"/>
        <v>2.7394414829891702E-4</v>
      </c>
      <c r="CT13" s="51">
        <f t="shared" si="7"/>
        <v>2.4208025145341073E-4</v>
      </c>
      <c r="CU13">
        <f t="shared" si="8"/>
        <v>1.637416866906841E-2</v>
      </c>
      <c r="CV13">
        <f t="shared" si="9"/>
        <v>1.4469602265142859E-2</v>
      </c>
      <c r="CX13" s="61" t="s">
        <v>355</v>
      </c>
      <c r="CY13" s="62">
        <v>127575529</v>
      </c>
    </row>
    <row r="14" spans="3:103" x14ac:dyDescent="0.25">
      <c r="C14" s="13">
        <f t="shared" si="4"/>
        <v>8</v>
      </c>
      <c r="D14" s="21">
        <f t="shared" si="0"/>
        <v>200040</v>
      </c>
      <c r="E14" s="20">
        <f t="shared" si="1"/>
        <v>209795</v>
      </c>
      <c r="F14" s="69">
        <f t="shared" si="2"/>
        <v>409840</v>
      </c>
      <c r="K14" s="142" t="s">
        <v>675</v>
      </c>
      <c r="L14" s="143"/>
      <c r="M14" s="144"/>
      <c r="N14" s="97"/>
      <c r="O14" s="45">
        <f>SUM($AS$6:$AS$106)</f>
        <v>1098375</v>
      </c>
      <c r="P14" s="101">
        <v>1178681</v>
      </c>
      <c r="Q14" s="104">
        <f t="shared" si="3"/>
        <v>1.0731134630704451</v>
      </c>
      <c r="R14" s="105">
        <f>1/1.12</f>
        <v>0.89285714285714279</v>
      </c>
      <c r="T14">
        <v>8</v>
      </c>
      <c r="U14">
        <v>409840</v>
      </c>
      <c r="V14">
        <v>209795</v>
      </c>
      <c r="W14">
        <v>200040</v>
      </c>
      <c r="X14">
        <v>5305</v>
      </c>
      <c r="Y14">
        <v>2685</v>
      </c>
      <c r="Z14">
        <v>2620</v>
      </c>
      <c r="AA14">
        <v>1580</v>
      </c>
      <c r="AB14">
        <v>770</v>
      </c>
      <c r="AC14">
        <v>805</v>
      </c>
      <c r="AD14">
        <v>7810</v>
      </c>
      <c r="AE14">
        <v>4045</v>
      </c>
      <c r="AF14">
        <v>3765</v>
      </c>
      <c r="AG14">
        <v>9420</v>
      </c>
      <c r="AH14">
        <v>4825</v>
      </c>
      <c r="AI14">
        <v>4600</v>
      </c>
      <c r="AJ14" s="60">
        <v>94110</v>
      </c>
      <c r="AK14" s="60">
        <v>48125</v>
      </c>
      <c r="AL14" s="60">
        <v>45990</v>
      </c>
      <c r="AM14">
        <v>155175</v>
      </c>
      <c r="AN14">
        <v>79425</v>
      </c>
      <c r="AO14">
        <v>75745</v>
      </c>
      <c r="AP14">
        <v>16755</v>
      </c>
      <c r="AQ14">
        <v>8560</v>
      </c>
      <c r="AR14">
        <v>8200</v>
      </c>
      <c r="AS14">
        <v>15000</v>
      </c>
      <c r="AT14">
        <v>7640</v>
      </c>
      <c r="AU14">
        <v>7365</v>
      </c>
      <c r="AV14">
        <v>54500</v>
      </c>
      <c r="AW14">
        <v>27970</v>
      </c>
      <c r="AX14">
        <v>26525</v>
      </c>
      <c r="AY14">
        <v>48320</v>
      </c>
      <c r="AZ14">
        <v>24795</v>
      </c>
      <c r="BA14">
        <v>23525</v>
      </c>
      <c r="BB14">
        <v>810</v>
      </c>
      <c r="BC14">
        <v>415</v>
      </c>
      <c r="BD14">
        <v>390</v>
      </c>
      <c r="BE14">
        <v>430</v>
      </c>
      <c r="BF14">
        <v>230</v>
      </c>
      <c r="BG14">
        <v>200</v>
      </c>
      <c r="BH14">
        <v>620</v>
      </c>
      <c r="BI14">
        <v>310</v>
      </c>
      <c r="BJ14">
        <v>315</v>
      </c>
      <c r="BK14">
        <v>48915</v>
      </c>
      <c r="BL14">
        <v>25020</v>
      </c>
      <c r="BM14">
        <v>23900</v>
      </c>
      <c r="BN14">
        <v>69655</v>
      </c>
      <c r="BO14">
        <v>35615</v>
      </c>
      <c r="BP14">
        <v>34040</v>
      </c>
      <c r="BQ14">
        <v>25000</v>
      </c>
      <c r="BR14">
        <v>12860</v>
      </c>
      <c r="BS14">
        <v>12140</v>
      </c>
      <c r="BT14" s="47"/>
      <c r="BU14" s="47"/>
      <c r="BV14" s="47"/>
      <c r="BW14" t="s">
        <v>68</v>
      </c>
      <c r="BX14">
        <v>23277</v>
      </c>
      <c r="BY14">
        <v>7.2</v>
      </c>
      <c r="BZ14">
        <v>11792</v>
      </c>
      <c r="CA14">
        <v>7.4</v>
      </c>
      <c r="CB14">
        <v>11485</v>
      </c>
      <c r="CC14">
        <v>6.9</v>
      </c>
      <c r="CE14">
        <v>7</v>
      </c>
      <c r="CF14">
        <v>2001986.2625769617</v>
      </c>
      <c r="CG14">
        <v>2094666.8084160474</v>
      </c>
      <c r="CH14">
        <v>4096653.070993009</v>
      </c>
      <c r="CJ14" t="s">
        <v>108</v>
      </c>
      <c r="CK14">
        <v>70</v>
      </c>
      <c r="CL14">
        <v>3063</v>
      </c>
      <c r="CM14" s="50">
        <v>0.497</v>
      </c>
      <c r="CN14" s="50">
        <v>0.503</v>
      </c>
      <c r="CO14" s="40">
        <f>SUM($U$76:$U$85)*$Q$6</f>
        <v>2641014.8050453789</v>
      </c>
      <c r="CP14" s="40">
        <f>SUM($E$76:$E$85)*$P$6/SUM($F$6:$F$106)</f>
        <v>1240676.0950003371</v>
      </c>
      <c r="CQ14" s="40">
        <f>SUM($D$76:$D$85)*$P$6/SUM($F$6:$F$106)</f>
        <v>1400338.7100450417</v>
      </c>
      <c r="CR14" s="41">
        <f t="shared" si="5"/>
        <v>1.1597814575474788E-3</v>
      </c>
      <c r="CS14" s="51">
        <f t="shared" si="6"/>
        <v>1.2270011537536605E-3</v>
      </c>
      <c r="CT14" s="51">
        <f t="shared" si="7"/>
        <v>1.1002259588685111E-3</v>
      </c>
      <c r="CU14">
        <f t="shared" si="8"/>
        <v>1.879758471893141E-2</v>
      </c>
      <c r="CV14">
        <f t="shared" si="9"/>
        <v>1.685539627124958E-2</v>
      </c>
      <c r="CX14" s="61" t="s">
        <v>305</v>
      </c>
      <c r="CY14" s="62">
        <v>126860301</v>
      </c>
    </row>
    <row r="15" spans="3:103" x14ac:dyDescent="0.25">
      <c r="C15" s="13">
        <f t="shared" si="4"/>
        <v>9</v>
      </c>
      <c r="D15" s="21">
        <f t="shared" si="0"/>
        <v>194325</v>
      </c>
      <c r="E15" s="20">
        <f t="shared" si="1"/>
        <v>204400</v>
      </c>
      <c r="F15" s="69">
        <f t="shared" si="2"/>
        <v>398720</v>
      </c>
      <c r="K15" s="142" t="s">
        <v>676</v>
      </c>
      <c r="L15" s="143"/>
      <c r="M15" s="144"/>
      <c r="N15" s="97"/>
      <c r="O15" s="45">
        <f>SUM($AV$6:$AV$106)</f>
        <v>4067155</v>
      </c>
      <c r="P15" s="101">
        <v>4421876</v>
      </c>
      <c r="Q15" s="104">
        <f t="shared" si="3"/>
        <v>1.0872160023407025</v>
      </c>
      <c r="R15" s="105">
        <f>1/0.49</f>
        <v>2.0408163265306123</v>
      </c>
      <c r="T15">
        <v>9</v>
      </c>
      <c r="U15">
        <v>398720</v>
      </c>
      <c r="V15">
        <v>204400</v>
      </c>
      <c r="W15">
        <v>194325</v>
      </c>
      <c r="X15">
        <v>5145</v>
      </c>
      <c r="Y15">
        <v>2715</v>
      </c>
      <c r="Z15">
        <v>2435</v>
      </c>
      <c r="AA15">
        <v>1610</v>
      </c>
      <c r="AB15">
        <v>825</v>
      </c>
      <c r="AC15">
        <v>785</v>
      </c>
      <c r="AD15">
        <v>7570</v>
      </c>
      <c r="AE15">
        <v>3905</v>
      </c>
      <c r="AF15">
        <v>3665</v>
      </c>
      <c r="AG15">
        <v>8940</v>
      </c>
      <c r="AH15">
        <v>4645</v>
      </c>
      <c r="AI15">
        <v>4295</v>
      </c>
      <c r="AJ15" s="60">
        <v>90925</v>
      </c>
      <c r="AK15" s="60">
        <v>46630</v>
      </c>
      <c r="AL15" s="60">
        <v>44300</v>
      </c>
      <c r="AM15">
        <v>152590</v>
      </c>
      <c r="AN15">
        <v>78010</v>
      </c>
      <c r="AO15">
        <v>74580</v>
      </c>
      <c r="AP15">
        <v>16380</v>
      </c>
      <c r="AQ15">
        <v>8305</v>
      </c>
      <c r="AR15">
        <v>8070</v>
      </c>
      <c r="AS15">
        <v>14245</v>
      </c>
      <c r="AT15">
        <v>7250</v>
      </c>
      <c r="AU15">
        <v>6995</v>
      </c>
      <c r="AV15">
        <v>52290</v>
      </c>
      <c r="AW15">
        <v>26855</v>
      </c>
      <c r="AX15">
        <v>25435</v>
      </c>
      <c r="AY15">
        <v>47240</v>
      </c>
      <c r="AZ15">
        <v>24310</v>
      </c>
      <c r="BA15">
        <v>22930</v>
      </c>
      <c r="BB15">
        <v>760</v>
      </c>
      <c r="BC15">
        <v>420</v>
      </c>
      <c r="BD15">
        <v>340</v>
      </c>
      <c r="BE15">
        <v>425</v>
      </c>
      <c r="BF15">
        <v>225</v>
      </c>
      <c r="BG15">
        <v>205</v>
      </c>
      <c r="BH15">
        <v>595</v>
      </c>
      <c r="BI15">
        <v>305</v>
      </c>
      <c r="BJ15">
        <v>285</v>
      </c>
      <c r="BK15">
        <v>47215</v>
      </c>
      <c r="BL15">
        <v>24150</v>
      </c>
      <c r="BM15">
        <v>23065</v>
      </c>
      <c r="BN15">
        <v>68590</v>
      </c>
      <c r="BO15">
        <v>35100</v>
      </c>
      <c r="BP15">
        <v>33485</v>
      </c>
      <c r="BQ15">
        <v>24565</v>
      </c>
      <c r="BR15">
        <v>12740</v>
      </c>
      <c r="BS15">
        <v>11825</v>
      </c>
      <c r="BT15" s="47"/>
      <c r="BU15" s="47"/>
      <c r="BV15" s="47"/>
      <c r="BW15" t="s">
        <v>69</v>
      </c>
      <c r="BX15">
        <v>21932</v>
      </c>
      <c r="BY15">
        <v>6.8</v>
      </c>
      <c r="BZ15">
        <v>10935</v>
      </c>
      <c r="CA15">
        <v>6.9</v>
      </c>
      <c r="CB15">
        <v>10997</v>
      </c>
      <c r="CC15">
        <v>6.7</v>
      </c>
      <c r="CE15">
        <v>8</v>
      </c>
      <c r="CF15">
        <v>2010478.8371490017</v>
      </c>
      <c r="CG15">
        <v>2094117.8130647826</v>
      </c>
      <c r="CH15">
        <v>4104596.6502137845</v>
      </c>
      <c r="CJ15" t="s">
        <v>109</v>
      </c>
      <c r="CK15" s="48">
        <v>80</v>
      </c>
      <c r="CL15" s="48">
        <v>11601</v>
      </c>
      <c r="CM15" s="50">
        <v>0.33300000000000002</v>
      </c>
      <c r="CN15" s="50">
        <v>0.66700000000000004</v>
      </c>
      <c r="CO15" s="40">
        <f>SUM($U$86:$U$106)*$Q$6</f>
        <v>1643851.9031144092</v>
      </c>
      <c r="CP15" s="40">
        <f>SUM($E$86:$E$106)*$P$6/SUM($F$6:$F$106)</f>
        <v>642823.79821215267</v>
      </c>
      <c r="CQ15" s="40">
        <f>SUM($D$86:$D$106)*$P$6/SUM($F$6:$F$106)</f>
        <v>1001022.6990239752</v>
      </c>
      <c r="CR15" s="41">
        <f t="shared" si="5"/>
        <v>7.0572050791321136E-3</v>
      </c>
      <c r="CS15" s="51">
        <f t="shared" si="6"/>
        <v>6.0096297161746359E-3</v>
      </c>
      <c r="CT15" s="51">
        <f t="shared" si="7"/>
        <v>7.729961575841022E-3</v>
      </c>
      <c r="CU15">
        <f t="shared" si="8"/>
        <v>2.7352500108210019E-2</v>
      </c>
      <c r="CV15">
        <f t="shared" si="9"/>
        <v>3.5182496231105025E-2</v>
      </c>
      <c r="CX15" s="61" t="s">
        <v>250</v>
      </c>
      <c r="CY15" s="62">
        <v>112078730</v>
      </c>
    </row>
    <row r="16" spans="3:103" x14ac:dyDescent="0.25">
      <c r="C16" s="13">
        <f t="shared" si="4"/>
        <v>10</v>
      </c>
      <c r="D16" s="21">
        <f t="shared" si="0"/>
        <v>189825</v>
      </c>
      <c r="E16" s="20">
        <f t="shared" si="1"/>
        <v>199335</v>
      </c>
      <c r="F16" s="69">
        <f t="shared" si="2"/>
        <v>389160</v>
      </c>
      <c r="K16" s="142" t="s">
        <v>677</v>
      </c>
      <c r="L16" s="143"/>
      <c r="M16" s="144"/>
      <c r="N16" s="97"/>
      <c r="O16" s="45">
        <f>SUM($AY$6:$AY$106)</f>
        <v>4648060</v>
      </c>
      <c r="P16" s="101">
        <v>5147712</v>
      </c>
      <c r="Q16" s="104">
        <f t="shared" si="3"/>
        <v>1.1074968911761036</v>
      </c>
      <c r="R16" s="105">
        <f>1/1.65</f>
        <v>0.60606060606060608</v>
      </c>
      <c r="T16">
        <v>10</v>
      </c>
      <c r="U16">
        <v>389160</v>
      </c>
      <c r="V16">
        <v>199335</v>
      </c>
      <c r="W16">
        <v>189825</v>
      </c>
      <c r="X16">
        <v>5195</v>
      </c>
      <c r="Y16">
        <v>2675</v>
      </c>
      <c r="Z16">
        <v>2525</v>
      </c>
      <c r="AA16">
        <v>1510</v>
      </c>
      <c r="AB16">
        <v>780</v>
      </c>
      <c r="AC16">
        <v>725</v>
      </c>
      <c r="AD16">
        <v>7425</v>
      </c>
      <c r="AE16">
        <v>3770</v>
      </c>
      <c r="AF16">
        <v>3650</v>
      </c>
      <c r="AG16">
        <v>9060</v>
      </c>
      <c r="AH16">
        <v>4685</v>
      </c>
      <c r="AI16">
        <v>4380</v>
      </c>
      <c r="AJ16" s="60">
        <v>87375</v>
      </c>
      <c r="AK16" s="60">
        <v>44595</v>
      </c>
      <c r="AL16" s="60">
        <v>42780</v>
      </c>
      <c r="AM16">
        <v>150380</v>
      </c>
      <c r="AN16">
        <v>77150</v>
      </c>
      <c r="AO16">
        <v>73235</v>
      </c>
      <c r="AP16">
        <v>16020</v>
      </c>
      <c r="AQ16">
        <v>8185</v>
      </c>
      <c r="AR16">
        <v>7840</v>
      </c>
      <c r="AS16">
        <v>14090</v>
      </c>
      <c r="AT16">
        <v>7205</v>
      </c>
      <c r="AU16">
        <v>6880</v>
      </c>
      <c r="AV16">
        <v>49815</v>
      </c>
      <c r="AW16">
        <v>25475</v>
      </c>
      <c r="AX16">
        <v>24345</v>
      </c>
      <c r="AY16">
        <v>46555</v>
      </c>
      <c r="AZ16">
        <v>23930</v>
      </c>
      <c r="BA16">
        <v>22625</v>
      </c>
      <c r="BB16">
        <v>730</v>
      </c>
      <c r="BC16">
        <v>365</v>
      </c>
      <c r="BD16">
        <v>370</v>
      </c>
      <c r="BE16">
        <v>410</v>
      </c>
      <c r="BF16">
        <v>225</v>
      </c>
      <c r="BG16">
        <v>185</v>
      </c>
      <c r="BH16">
        <v>590</v>
      </c>
      <c r="BI16">
        <v>300</v>
      </c>
      <c r="BJ16">
        <v>290</v>
      </c>
      <c r="BK16">
        <v>45335</v>
      </c>
      <c r="BL16">
        <v>22970</v>
      </c>
      <c r="BM16">
        <v>22365</v>
      </c>
      <c r="BN16">
        <v>67535</v>
      </c>
      <c r="BO16">
        <v>34800</v>
      </c>
      <c r="BP16">
        <v>32735</v>
      </c>
      <c r="BQ16">
        <v>24235</v>
      </c>
      <c r="BR16">
        <v>12505</v>
      </c>
      <c r="BS16">
        <v>11735</v>
      </c>
      <c r="BT16" s="47"/>
      <c r="BU16" s="47"/>
      <c r="BV16" s="47"/>
      <c r="BW16" t="s">
        <v>70</v>
      </c>
      <c r="BX16">
        <v>21443</v>
      </c>
      <c r="BY16">
        <v>6.6</v>
      </c>
      <c r="BZ16">
        <v>10629</v>
      </c>
      <c r="CA16">
        <v>6.7</v>
      </c>
      <c r="CB16">
        <v>10814</v>
      </c>
      <c r="CC16">
        <v>6.5</v>
      </c>
      <c r="CE16">
        <v>9</v>
      </c>
      <c r="CF16">
        <v>1953040.8919665054</v>
      </c>
      <c r="CG16">
        <v>2040266.3599725522</v>
      </c>
      <c r="CH16">
        <v>3993307.2519390574</v>
      </c>
      <c r="CJ16" t="s">
        <v>678</v>
      </c>
      <c r="CL16">
        <f>SUM(CL8:CL15)</f>
        <v>16435</v>
      </c>
      <c r="CO16" s="40">
        <f>SUM(CO8:CO15)</f>
        <v>38005238</v>
      </c>
      <c r="CP16" s="40">
        <f>SUM(CP8:CP15)</f>
        <v>18665654.389077991</v>
      </c>
      <c r="CQ16" s="40">
        <f>SUM(CQ8:CQ15)</f>
        <v>19339545.769774042</v>
      </c>
      <c r="CR16" s="41"/>
      <c r="CX16" s="61" t="s">
        <v>403</v>
      </c>
      <c r="CY16" s="62">
        <v>108116615</v>
      </c>
    </row>
    <row r="17" spans="3:103" x14ac:dyDescent="0.25">
      <c r="C17" s="13">
        <f t="shared" si="4"/>
        <v>11</v>
      </c>
      <c r="D17" s="21">
        <f t="shared" si="0"/>
        <v>186865</v>
      </c>
      <c r="E17" s="20">
        <f t="shared" si="1"/>
        <v>197005</v>
      </c>
      <c r="F17" s="69">
        <f t="shared" si="2"/>
        <v>383870</v>
      </c>
      <c r="K17" s="142" t="s">
        <v>679</v>
      </c>
      <c r="L17" s="143"/>
      <c r="M17" s="144"/>
      <c r="N17" s="97"/>
      <c r="O17" s="45">
        <f>SUM($BB$6:$BB$106)</f>
        <v>35965</v>
      </c>
      <c r="P17" s="101">
        <v>39353</v>
      </c>
      <c r="Q17" s="104">
        <f t="shared" si="3"/>
        <v>1.0942026970665926</v>
      </c>
      <c r="R17" s="105">
        <v>0.01</v>
      </c>
      <c r="T17">
        <v>11</v>
      </c>
      <c r="U17">
        <v>383870</v>
      </c>
      <c r="V17">
        <v>197005</v>
      </c>
      <c r="W17">
        <v>186865</v>
      </c>
      <c r="X17">
        <v>5100</v>
      </c>
      <c r="Y17">
        <v>2610</v>
      </c>
      <c r="Z17">
        <v>2490</v>
      </c>
      <c r="AA17">
        <v>1585</v>
      </c>
      <c r="AB17">
        <v>810</v>
      </c>
      <c r="AC17">
        <v>780</v>
      </c>
      <c r="AD17">
        <v>7390</v>
      </c>
      <c r="AE17">
        <v>3850</v>
      </c>
      <c r="AF17">
        <v>3535</v>
      </c>
      <c r="AG17">
        <v>9000</v>
      </c>
      <c r="AH17">
        <v>4605</v>
      </c>
      <c r="AI17">
        <v>4390</v>
      </c>
      <c r="AJ17" s="60">
        <v>83680</v>
      </c>
      <c r="AK17" s="60">
        <v>42900</v>
      </c>
      <c r="AL17" s="60">
        <v>40780</v>
      </c>
      <c r="AM17">
        <v>150985</v>
      </c>
      <c r="AN17">
        <v>77425</v>
      </c>
      <c r="AO17">
        <v>73565</v>
      </c>
      <c r="AP17">
        <v>15660</v>
      </c>
      <c r="AQ17">
        <v>8085</v>
      </c>
      <c r="AR17">
        <v>7575</v>
      </c>
      <c r="AS17">
        <v>13495</v>
      </c>
      <c r="AT17">
        <v>6890</v>
      </c>
      <c r="AU17">
        <v>6605</v>
      </c>
      <c r="AV17">
        <v>48910</v>
      </c>
      <c r="AW17">
        <v>25220</v>
      </c>
      <c r="AX17">
        <v>23685</v>
      </c>
      <c r="AY17">
        <v>46430</v>
      </c>
      <c r="AZ17">
        <v>23770</v>
      </c>
      <c r="BA17">
        <v>22660</v>
      </c>
      <c r="BB17">
        <v>690</v>
      </c>
      <c r="BC17">
        <v>355</v>
      </c>
      <c r="BD17">
        <v>335</v>
      </c>
      <c r="BE17">
        <v>400</v>
      </c>
      <c r="BF17">
        <v>200</v>
      </c>
      <c r="BG17">
        <v>200</v>
      </c>
      <c r="BH17">
        <v>555</v>
      </c>
      <c r="BI17">
        <v>280</v>
      </c>
      <c r="BJ17">
        <v>275</v>
      </c>
      <c r="BK17">
        <v>43355</v>
      </c>
      <c r="BL17">
        <v>22190</v>
      </c>
      <c r="BM17">
        <v>21165</v>
      </c>
      <c r="BN17">
        <v>67730</v>
      </c>
      <c r="BO17">
        <v>34805</v>
      </c>
      <c r="BP17">
        <v>32920</v>
      </c>
      <c r="BQ17">
        <v>24430</v>
      </c>
      <c r="BR17">
        <v>12545</v>
      </c>
      <c r="BS17">
        <v>11885</v>
      </c>
      <c r="BT17" s="47"/>
      <c r="BU17" s="47"/>
      <c r="BV17" s="47"/>
      <c r="BW17" t="s">
        <v>71</v>
      </c>
      <c r="BX17">
        <v>19584</v>
      </c>
      <c r="BY17">
        <v>6</v>
      </c>
      <c r="BZ17">
        <v>9628</v>
      </c>
      <c r="CA17">
        <v>6.1</v>
      </c>
      <c r="CB17">
        <v>9956</v>
      </c>
      <c r="CC17">
        <v>6</v>
      </c>
      <c r="CE17">
        <v>10</v>
      </c>
      <c r="CF17">
        <v>2060770.8493343573</v>
      </c>
      <c r="CG17">
        <v>2154808.9220462851</v>
      </c>
      <c r="CH17">
        <v>4215579.7713806424</v>
      </c>
      <c r="CO17" s="40"/>
      <c r="CP17" s="76"/>
      <c r="CQ17" s="40"/>
      <c r="CR17" s="41"/>
      <c r="CX17" s="61" t="s">
        <v>238</v>
      </c>
      <c r="CY17" s="62">
        <v>100388073</v>
      </c>
    </row>
    <row r="18" spans="3:103" x14ac:dyDescent="0.25">
      <c r="C18" s="13">
        <f t="shared" si="4"/>
        <v>12</v>
      </c>
      <c r="D18" s="21">
        <f t="shared" si="0"/>
        <v>188990</v>
      </c>
      <c r="E18" s="20">
        <f t="shared" si="1"/>
        <v>198125</v>
      </c>
      <c r="F18" s="69">
        <f t="shared" si="2"/>
        <v>387115</v>
      </c>
      <c r="K18" s="148" t="s">
        <v>680</v>
      </c>
      <c r="L18" s="149"/>
      <c r="M18" s="150"/>
      <c r="N18" s="97"/>
      <c r="O18" s="45">
        <f>SUM($BE$6:$BE$106)</f>
        <v>35865</v>
      </c>
      <c r="P18" s="101">
        <v>42052</v>
      </c>
      <c r="Q18" s="104">
        <f t="shared" si="3"/>
        <v>1.1725080161717552</v>
      </c>
      <c r="R18" s="105">
        <f>1/5.59</f>
        <v>0.17889087656529518</v>
      </c>
      <c r="T18">
        <v>12</v>
      </c>
      <c r="U18">
        <v>387115</v>
      </c>
      <c r="V18">
        <v>198125</v>
      </c>
      <c r="W18">
        <v>188990</v>
      </c>
      <c r="X18">
        <v>5240</v>
      </c>
      <c r="Y18">
        <v>2705</v>
      </c>
      <c r="Z18">
        <v>2535</v>
      </c>
      <c r="AA18">
        <v>1575</v>
      </c>
      <c r="AB18">
        <v>795</v>
      </c>
      <c r="AC18">
        <v>785</v>
      </c>
      <c r="AD18">
        <v>7665</v>
      </c>
      <c r="AE18">
        <v>3825</v>
      </c>
      <c r="AF18">
        <v>3840</v>
      </c>
      <c r="AG18">
        <v>9265</v>
      </c>
      <c r="AH18">
        <v>4610</v>
      </c>
      <c r="AI18">
        <v>4655</v>
      </c>
      <c r="AJ18" s="60">
        <v>83600</v>
      </c>
      <c r="AK18" s="60">
        <v>42795</v>
      </c>
      <c r="AL18" s="60">
        <v>40810</v>
      </c>
      <c r="AM18">
        <v>152285</v>
      </c>
      <c r="AN18">
        <v>78175</v>
      </c>
      <c r="AO18">
        <v>74115</v>
      </c>
      <c r="AP18">
        <v>16005</v>
      </c>
      <c r="AQ18">
        <v>8090</v>
      </c>
      <c r="AR18">
        <v>7915</v>
      </c>
      <c r="AS18">
        <v>13895</v>
      </c>
      <c r="AT18">
        <v>7130</v>
      </c>
      <c r="AU18">
        <v>6765</v>
      </c>
      <c r="AV18">
        <v>49010</v>
      </c>
      <c r="AW18">
        <v>25140</v>
      </c>
      <c r="AX18">
        <v>23870</v>
      </c>
      <c r="AY18">
        <v>46900</v>
      </c>
      <c r="AZ18">
        <v>24000</v>
      </c>
      <c r="BA18">
        <v>22900</v>
      </c>
      <c r="BB18">
        <v>705</v>
      </c>
      <c r="BC18">
        <v>350</v>
      </c>
      <c r="BD18">
        <v>350</v>
      </c>
      <c r="BE18">
        <v>405</v>
      </c>
      <c r="BF18">
        <v>225</v>
      </c>
      <c r="BG18">
        <v>185</v>
      </c>
      <c r="BH18">
        <v>560</v>
      </c>
      <c r="BI18">
        <v>285</v>
      </c>
      <c r="BJ18">
        <v>275</v>
      </c>
      <c r="BK18">
        <v>43735</v>
      </c>
      <c r="BL18">
        <v>22420</v>
      </c>
      <c r="BM18">
        <v>21310</v>
      </c>
      <c r="BN18">
        <v>67800</v>
      </c>
      <c r="BO18">
        <v>34790</v>
      </c>
      <c r="BP18">
        <v>33005</v>
      </c>
      <c r="BQ18">
        <v>24635</v>
      </c>
      <c r="BR18">
        <v>12695</v>
      </c>
      <c r="BS18">
        <v>11945</v>
      </c>
      <c r="BT18" s="47"/>
      <c r="BU18" s="47"/>
      <c r="BV18" s="47"/>
      <c r="BW18" t="s">
        <v>72</v>
      </c>
      <c r="BX18">
        <v>20345</v>
      </c>
      <c r="BY18">
        <v>6.3</v>
      </c>
      <c r="BZ18">
        <v>9993</v>
      </c>
      <c r="CA18">
        <v>6.3</v>
      </c>
      <c r="CB18">
        <v>10351</v>
      </c>
      <c r="CC18">
        <v>6.3</v>
      </c>
      <c r="CE18">
        <v>11</v>
      </c>
      <c r="CF18">
        <v>2028636.6114097969</v>
      </c>
      <c r="CG18">
        <v>2129621.6504263096</v>
      </c>
      <c r="CH18">
        <v>4158258.2618361064</v>
      </c>
      <c r="CJ18" s="102" t="s">
        <v>556</v>
      </c>
      <c r="CX18" s="61" t="s">
        <v>517</v>
      </c>
      <c r="CY18" s="62">
        <v>86790567</v>
      </c>
    </row>
    <row r="19" spans="3:103" ht="30" x14ac:dyDescent="0.25">
      <c r="C19" s="13">
        <f t="shared" si="4"/>
        <v>13</v>
      </c>
      <c r="D19" s="21">
        <f t="shared" si="0"/>
        <v>185285</v>
      </c>
      <c r="E19" s="20">
        <f t="shared" si="1"/>
        <v>194645</v>
      </c>
      <c r="F19" s="69">
        <f t="shared" si="2"/>
        <v>379935</v>
      </c>
      <c r="K19" s="97" t="s">
        <v>681</v>
      </c>
      <c r="L19" s="97"/>
      <c r="M19" s="97"/>
      <c r="N19" s="97"/>
      <c r="O19" s="45">
        <f>SUM($BH$6:$BH$106)</f>
        <v>41845</v>
      </c>
      <c r="P19" s="101">
        <v>45161</v>
      </c>
      <c r="Q19" s="104">
        <f t="shared" si="3"/>
        <v>1.0792448321185326</v>
      </c>
      <c r="R19" s="105">
        <v>0.01</v>
      </c>
      <c r="T19">
        <v>13</v>
      </c>
      <c r="U19">
        <v>379935</v>
      </c>
      <c r="V19">
        <v>194645</v>
      </c>
      <c r="W19">
        <v>185285</v>
      </c>
      <c r="X19">
        <v>5215</v>
      </c>
      <c r="Y19">
        <v>2620</v>
      </c>
      <c r="Z19">
        <v>2595</v>
      </c>
      <c r="AA19">
        <v>1580</v>
      </c>
      <c r="AB19">
        <v>785</v>
      </c>
      <c r="AC19">
        <v>795</v>
      </c>
      <c r="AD19">
        <v>7710</v>
      </c>
      <c r="AE19">
        <v>3905</v>
      </c>
      <c r="AF19">
        <v>3800</v>
      </c>
      <c r="AG19">
        <v>9050</v>
      </c>
      <c r="AH19">
        <v>4620</v>
      </c>
      <c r="AI19">
        <v>4430</v>
      </c>
      <c r="AJ19" s="60">
        <v>81885</v>
      </c>
      <c r="AK19" s="60">
        <v>41865</v>
      </c>
      <c r="AL19" s="60">
        <v>40020</v>
      </c>
      <c r="AM19">
        <v>149330</v>
      </c>
      <c r="AN19">
        <v>76625</v>
      </c>
      <c r="AO19">
        <v>72705</v>
      </c>
      <c r="AP19">
        <v>15725</v>
      </c>
      <c r="AQ19">
        <v>8160</v>
      </c>
      <c r="AR19">
        <v>7565</v>
      </c>
      <c r="AS19">
        <v>13290</v>
      </c>
      <c r="AT19">
        <v>6825</v>
      </c>
      <c r="AU19">
        <v>6465</v>
      </c>
      <c r="AV19">
        <v>47660</v>
      </c>
      <c r="AW19">
        <v>24320</v>
      </c>
      <c r="AX19">
        <v>23345</v>
      </c>
      <c r="AY19">
        <v>46945</v>
      </c>
      <c r="AZ19">
        <v>24140</v>
      </c>
      <c r="BA19">
        <v>22805</v>
      </c>
      <c r="BB19">
        <v>640</v>
      </c>
      <c r="BC19">
        <v>335</v>
      </c>
      <c r="BD19">
        <v>310</v>
      </c>
      <c r="BE19">
        <v>395</v>
      </c>
      <c r="BF19">
        <v>210</v>
      </c>
      <c r="BG19">
        <v>180</v>
      </c>
      <c r="BH19">
        <v>515</v>
      </c>
      <c r="BI19">
        <v>235</v>
      </c>
      <c r="BJ19">
        <v>275</v>
      </c>
      <c r="BK19">
        <v>42170</v>
      </c>
      <c r="BL19">
        <v>21435</v>
      </c>
      <c r="BM19">
        <v>20745</v>
      </c>
      <c r="BN19">
        <v>66680</v>
      </c>
      <c r="BO19">
        <v>34115</v>
      </c>
      <c r="BP19">
        <v>32565</v>
      </c>
      <c r="BQ19">
        <v>24890</v>
      </c>
      <c r="BR19">
        <v>12825</v>
      </c>
      <c r="BS19">
        <v>12065</v>
      </c>
      <c r="BT19" s="47"/>
      <c r="BU19" s="47"/>
      <c r="BV19" s="47"/>
      <c r="BW19" t="s">
        <v>73</v>
      </c>
      <c r="BX19">
        <v>20355</v>
      </c>
      <c r="BY19">
        <v>6.3</v>
      </c>
      <c r="BZ19">
        <v>9930</v>
      </c>
      <c r="CA19">
        <v>6.2</v>
      </c>
      <c r="CB19">
        <v>10425</v>
      </c>
      <c r="CC19">
        <v>6.3</v>
      </c>
      <c r="CE19">
        <v>12</v>
      </c>
      <c r="CF19">
        <v>2051705.9545144222</v>
      </c>
      <c r="CG19">
        <v>2141728.8367844094</v>
      </c>
      <c r="CH19">
        <v>4193434.7912988318</v>
      </c>
      <c r="CJ19" s="113" t="s">
        <v>682</v>
      </c>
      <c r="CK19" s="113" t="s">
        <v>86</v>
      </c>
      <c r="CL19" s="113" t="s">
        <v>1273</v>
      </c>
      <c r="CM19" s="113" t="s">
        <v>683</v>
      </c>
      <c r="CN19" s="113" t="s">
        <v>684</v>
      </c>
      <c r="CO19" s="113" t="s">
        <v>685</v>
      </c>
      <c r="CP19" s="113" t="s">
        <v>686</v>
      </c>
      <c r="CQ19" s="113" t="s">
        <v>687</v>
      </c>
      <c r="CR19" s="113" t="s">
        <v>1250</v>
      </c>
      <c r="CX19" s="61" t="s">
        <v>264</v>
      </c>
      <c r="CY19" s="62">
        <v>83517045</v>
      </c>
    </row>
    <row r="20" spans="3:103" x14ac:dyDescent="0.25">
      <c r="C20" s="13">
        <f t="shared" si="4"/>
        <v>14</v>
      </c>
      <c r="D20" s="21">
        <f t="shared" si="0"/>
        <v>186475</v>
      </c>
      <c r="E20" s="20">
        <f t="shared" si="1"/>
        <v>196090</v>
      </c>
      <c r="F20" s="69">
        <f t="shared" si="2"/>
        <v>382570</v>
      </c>
      <c r="K20" s="148" t="s">
        <v>688</v>
      </c>
      <c r="L20" s="149"/>
      <c r="M20" s="150"/>
      <c r="N20" s="97"/>
      <c r="O20" s="45">
        <f>SUM($BK$6:$BK$106)</f>
        <v>4098895</v>
      </c>
      <c r="P20" s="101">
        <f>O20*Q11</f>
        <v>4304832.4212257518</v>
      </c>
      <c r="Q20" s="104">
        <f t="shared" si="3"/>
        <v>1.0502421802036286</v>
      </c>
      <c r="R20" s="105">
        <f>1/2.25</f>
        <v>0.44444444444444442</v>
      </c>
      <c r="T20">
        <v>14</v>
      </c>
      <c r="U20">
        <v>382570</v>
      </c>
      <c r="V20">
        <v>196090</v>
      </c>
      <c r="W20">
        <v>186475</v>
      </c>
      <c r="X20">
        <v>5285</v>
      </c>
      <c r="Y20">
        <v>2730</v>
      </c>
      <c r="Z20">
        <v>2555</v>
      </c>
      <c r="AA20">
        <v>1525</v>
      </c>
      <c r="AB20">
        <v>780</v>
      </c>
      <c r="AC20">
        <v>750</v>
      </c>
      <c r="AD20">
        <v>7695</v>
      </c>
      <c r="AE20">
        <v>3935</v>
      </c>
      <c r="AF20">
        <v>3755</v>
      </c>
      <c r="AG20">
        <v>9470</v>
      </c>
      <c r="AH20">
        <v>4835</v>
      </c>
      <c r="AI20">
        <v>4635</v>
      </c>
      <c r="AJ20" s="60">
        <v>82615</v>
      </c>
      <c r="AK20" s="60">
        <v>42190</v>
      </c>
      <c r="AL20" s="60">
        <v>40425</v>
      </c>
      <c r="AM20">
        <v>151550</v>
      </c>
      <c r="AN20">
        <v>77620</v>
      </c>
      <c r="AO20">
        <v>73925</v>
      </c>
      <c r="AP20">
        <v>15965</v>
      </c>
      <c r="AQ20">
        <v>8315</v>
      </c>
      <c r="AR20">
        <v>7650</v>
      </c>
      <c r="AS20">
        <v>13325</v>
      </c>
      <c r="AT20">
        <v>6865</v>
      </c>
      <c r="AU20">
        <v>6455</v>
      </c>
      <c r="AV20">
        <v>46525</v>
      </c>
      <c r="AW20">
        <v>23905</v>
      </c>
      <c r="AX20">
        <v>22620</v>
      </c>
      <c r="AY20">
        <v>47035</v>
      </c>
      <c r="AZ20">
        <v>24140</v>
      </c>
      <c r="BA20">
        <v>22895</v>
      </c>
      <c r="BB20">
        <v>650</v>
      </c>
      <c r="BC20">
        <v>320</v>
      </c>
      <c r="BD20">
        <v>330</v>
      </c>
      <c r="BE20">
        <v>405</v>
      </c>
      <c r="BF20">
        <v>210</v>
      </c>
      <c r="BG20">
        <v>200</v>
      </c>
      <c r="BH20">
        <v>520</v>
      </c>
      <c r="BI20">
        <v>240</v>
      </c>
      <c r="BJ20">
        <v>270</v>
      </c>
      <c r="BK20">
        <v>42810</v>
      </c>
      <c r="BL20">
        <v>21775</v>
      </c>
      <c r="BM20">
        <v>21035</v>
      </c>
      <c r="BN20">
        <v>67480</v>
      </c>
      <c r="BO20">
        <v>34675</v>
      </c>
      <c r="BP20">
        <v>32800</v>
      </c>
      <c r="BQ20">
        <v>24910</v>
      </c>
      <c r="BR20">
        <v>12775</v>
      </c>
      <c r="BS20">
        <v>12135</v>
      </c>
      <c r="BT20" s="47"/>
      <c r="BU20" s="47"/>
      <c r="BV20" s="47"/>
      <c r="BW20" t="s">
        <v>74</v>
      </c>
      <c r="BX20">
        <v>21163</v>
      </c>
      <c r="BY20">
        <v>6.5</v>
      </c>
      <c r="BZ20">
        <v>10046</v>
      </c>
      <c r="CA20">
        <v>6.3</v>
      </c>
      <c r="CB20">
        <v>11117</v>
      </c>
      <c r="CC20">
        <v>6.7</v>
      </c>
      <c r="CE20">
        <v>13</v>
      </c>
      <c r="CF20">
        <v>2011483.8763014167</v>
      </c>
      <c r="CG20">
        <v>2104110.0791717418</v>
      </c>
      <c r="CH20">
        <v>4115593.9554731585</v>
      </c>
      <c r="CJ20" s="39" t="s">
        <v>87</v>
      </c>
      <c r="CK20" s="40">
        <v>106356</v>
      </c>
      <c r="CL20" s="40">
        <v>35</v>
      </c>
      <c r="CM20" s="42">
        <v>0</v>
      </c>
      <c r="CN20" s="39" t="s">
        <v>689</v>
      </c>
      <c r="CO20" s="40">
        <f>SUM($CH$7:$CH$11)</f>
        <v>19736000</v>
      </c>
      <c r="CP20" s="40">
        <f>SUM($CG$7:$CG$11)</f>
        <v>10094000</v>
      </c>
      <c r="CQ20" s="40">
        <f>SUM($CF$7:$CF$11)</f>
        <v>9642000</v>
      </c>
      <c r="CR20">
        <f>CK20/CO20</f>
        <v>5.3889339278475881E-3</v>
      </c>
      <c r="CS20" s="55"/>
      <c r="CT20" s="41"/>
      <c r="CX20" s="61" t="s">
        <v>485</v>
      </c>
      <c r="CY20" s="62">
        <v>83429615</v>
      </c>
    </row>
    <row r="21" spans="3:103" x14ac:dyDescent="0.25">
      <c r="C21" s="13">
        <f t="shared" si="4"/>
        <v>15</v>
      </c>
      <c r="D21" s="21">
        <f t="shared" si="0"/>
        <v>188795</v>
      </c>
      <c r="E21" s="20">
        <f t="shared" si="1"/>
        <v>199405</v>
      </c>
      <c r="F21" s="69">
        <f t="shared" si="2"/>
        <v>388205</v>
      </c>
      <c r="K21" s="148" t="s">
        <v>690</v>
      </c>
      <c r="L21" s="149"/>
      <c r="M21" s="150"/>
      <c r="N21" s="97"/>
      <c r="O21" s="45">
        <f>SUM($BN$6:$BN$106)</f>
        <v>5928035</v>
      </c>
      <c r="P21" s="101">
        <f>O21*Q12</f>
        <v>6494673.8141066814</v>
      </c>
      <c r="Q21" s="104">
        <f t="shared" si="3"/>
        <v>1.0955862801259915</v>
      </c>
      <c r="R21" s="105">
        <f>1/0.65</f>
        <v>1.5384615384615383</v>
      </c>
      <c r="T21">
        <v>15</v>
      </c>
      <c r="U21">
        <v>388205</v>
      </c>
      <c r="V21">
        <v>199405</v>
      </c>
      <c r="W21">
        <v>188795</v>
      </c>
      <c r="X21">
        <v>5270</v>
      </c>
      <c r="Y21">
        <v>2730</v>
      </c>
      <c r="Z21">
        <v>2540</v>
      </c>
      <c r="AA21">
        <v>1625</v>
      </c>
      <c r="AB21">
        <v>855</v>
      </c>
      <c r="AC21">
        <v>775</v>
      </c>
      <c r="AD21">
        <v>7810</v>
      </c>
      <c r="AE21">
        <v>3925</v>
      </c>
      <c r="AF21">
        <v>3885</v>
      </c>
      <c r="AG21">
        <v>9505</v>
      </c>
      <c r="AH21">
        <v>4890</v>
      </c>
      <c r="AI21">
        <v>4615</v>
      </c>
      <c r="AJ21" s="60">
        <v>82455</v>
      </c>
      <c r="AK21" s="60">
        <v>42315</v>
      </c>
      <c r="AL21" s="60">
        <v>40135</v>
      </c>
      <c r="AM21">
        <v>153900</v>
      </c>
      <c r="AN21">
        <v>79060</v>
      </c>
      <c r="AO21">
        <v>74845</v>
      </c>
      <c r="AP21">
        <v>16200</v>
      </c>
      <c r="AQ21">
        <v>8370</v>
      </c>
      <c r="AR21">
        <v>7825</v>
      </c>
      <c r="AS21">
        <v>13415</v>
      </c>
      <c r="AT21">
        <v>6915</v>
      </c>
      <c r="AU21">
        <v>6505</v>
      </c>
      <c r="AV21">
        <v>47645</v>
      </c>
      <c r="AW21">
        <v>24495</v>
      </c>
      <c r="AX21">
        <v>23145</v>
      </c>
      <c r="AY21">
        <v>48795</v>
      </c>
      <c r="AZ21">
        <v>25025</v>
      </c>
      <c r="BA21">
        <v>23770</v>
      </c>
      <c r="BB21">
        <v>620</v>
      </c>
      <c r="BC21">
        <v>320</v>
      </c>
      <c r="BD21">
        <v>300</v>
      </c>
      <c r="BE21">
        <v>385</v>
      </c>
      <c r="BF21">
        <v>205</v>
      </c>
      <c r="BG21">
        <v>180</v>
      </c>
      <c r="BH21">
        <v>580</v>
      </c>
      <c r="BI21">
        <v>300</v>
      </c>
      <c r="BJ21">
        <v>280</v>
      </c>
      <c r="BK21">
        <v>42805</v>
      </c>
      <c r="BL21">
        <v>21900</v>
      </c>
      <c r="BM21">
        <v>20910</v>
      </c>
      <c r="BN21">
        <v>69505</v>
      </c>
      <c r="BO21">
        <v>35865</v>
      </c>
      <c r="BP21">
        <v>33640</v>
      </c>
      <c r="BQ21">
        <v>26555</v>
      </c>
      <c r="BR21">
        <v>13740</v>
      </c>
      <c r="BS21">
        <v>12820</v>
      </c>
      <c r="BT21" s="47"/>
      <c r="BU21" s="47"/>
      <c r="BV21" s="47"/>
      <c r="BW21" t="s">
        <v>75</v>
      </c>
      <c r="BX21">
        <v>20592</v>
      </c>
      <c r="BY21">
        <v>6.3</v>
      </c>
      <c r="BZ21">
        <v>9819</v>
      </c>
      <c r="CA21">
        <v>6.2</v>
      </c>
      <c r="CB21">
        <v>10773</v>
      </c>
      <c r="CC21">
        <v>6.5</v>
      </c>
      <c r="CE21">
        <v>14</v>
      </c>
      <c r="CF21">
        <v>2024402.7084400069</v>
      </c>
      <c r="CG21">
        <v>2119730.5115712546</v>
      </c>
      <c r="CH21">
        <v>4144133.2200112613</v>
      </c>
      <c r="CJ21" s="38" t="s">
        <v>88</v>
      </c>
      <c r="CK21" s="40">
        <v>452918</v>
      </c>
      <c r="CL21" s="40">
        <v>66</v>
      </c>
      <c r="CM21" s="40">
        <v>5</v>
      </c>
      <c r="CN21" s="38" t="s">
        <v>691</v>
      </c>
      <c r="CO21" s="40">
        <f>SUM($CH$12:$CH$24)</f>
        <v>53281296.349710256</v>
      </c>
      <c r="CP21" s="40">
        <f>SUM($CG$12:$CG$24)</f>
        <v>27173432.299535226</v>
      </c>
      <c r="CQ21" s="40">
        <f>SUM($CF$12:$CF$24)</f>
        <v>26107864.050175034</v>
      </c>
      <c r="CR21">
        <f t="shared" ref="CR21:CR29" si="10">CK21/CO21</f>
        <v>8.5005063883447154E-3</v>
      </c>
      <c r="CT21" s="41"/>
      <c r="CX21" s="61" t="s">
        <v>293</v>
      </c>
      <c r="CY21" s="62">
        <v>82913906</v>
      </c>
    </row>
    <row r="22" spans="3:103" x14ac:dyDescent="0.25">
      <c r="C22" s="13">
        <f t="shared" si="4"/>
        <v>16</v>
      </c>
      <c r="D22" s="21">
        <f t="shared" si="0"/>
        <v>195450</v>
      </c>
      <c r="E22" s="20">
        <f t="shared" si="1"/>
        <v>205865</v>
      </c>
      <c r="F22" s="69">
        <f t="shared" si="2"/>
        <v>401310</v>
      </c>
      <c r="K22" s="148" t="s">
        <v>692</v>
      </c>
      <c r="L22" s="149"/>
      <c r="M22" s="150"/>
      <c r="N22" s="97"/>
      <c r="O22" s="45">
        <f>SUM($BQ$6:$BQ$106)</f>
        <v>2463385</v>
      </c>
      <c r="P22" s="101">
        <f>O22*Q16</f>
        <v>2728191.2292698459</v>
      </c>
      <c r="Q22" s="104">
        <f t="shared" si="3"/>
        <v>1.1074968911761036</v>
      </c>
      <c r="R22" s="105">
        <f>1/0.86</f>
        <v>1.1627906976744187</v>
      </c>
      <c r="T22">
        <v>16</v>
      </c>
      <c r="U22">
        <v>401310</v>
      </c>
      <c r="V22">
        <v>205865</v>
      </c>
      <c r="W22">
        <v>195450</v>
      </c>
      <c r="X22">
        <v>5540</v>
      </c>
      <c r="Y22">
        <v>2835</v>
      </c>
      <c r="Z22">
        <v>2705</v>
      </c>
      <c r="AA22">
        <v>1745</v>
      </c>
      <c r="AB22">
        <v>885</v>
      </c>
      <c r="AC22">
        <v>860</v>
      </c>
      <c r="AD22">
        <v>8320</v>
      </c>
      <c r="AE22">
        <v>4315</v>
      </c>
      <c r="AF22">
        <v>4005</v>
      </c>
      <c r="AG22">
        <v>10370</v>
      </c>
      <c r="AH22">
        <v>5245</v>
      </c>
      <c r="AI22">
        <v>5120</v>
      </c>
      <c r="AJ22" s="60">
        <v>84175</v>
      </c>
      <c r="AK22" s="60">
        <v>42910</v>
      </c>
      <c r="AL22" s="60">
        <v>41270</v>
      </c>
      <c r="AM22">
        <v>159895</v>
      </c>
      <c r="AN22">
        <v>82300</v>
      </c>
      <c r="AO22">
        <v>77595</v>
      </c>
      <c r="AP22">
        <v>16690</v>
      </c>
      <c r="AQ22">
        <v>8605</v>
      </c>
      <c r="AR22">
        <v>8090</v>
      </c>
      <c r="AS22">
        <v>13880</v>
      </c>
      <c r="AT22">
        <v>7040</v>
      </c>
      <c r="AU22">
        <v>6840</v>
      </c>
      <c r="AV22">
        <v>48160</v>
      </c>
      <c r="AW22">
        <v>24795</v>
      </c>
      <c r="AX22">
        <v>23365</v>
      </c>
      <c r="AY22">
        <v>50895</v>
      </c>
      <c r="AZ22">
        <v>26115</v>
      </c>
      <c r="BA22">
        <v>24780</v>
      </c>
      <c r="BB22">
        <v>680</v>
      </c>
      <c r="BC22">
        <v>355</v>
      </c>
      <c r="BD22">
        <v>325</v>
      </c>
      <c r="BE22">
        <v>400</v>
      </c>
      <c r="BF22">
        <v>200</v>
      </c>
      <c r="BG22">
        <v>200</v>
      </c>
      <c r="BH22">
        <v>560</v>
      </c>
      <c r="BI22">
        <v>260</v>
      </c>
      <c r="BJ22">
        <v>295</v>
      </c>
      <c r="BK22">
        <v>43660</v>
      </c>
      <c r="BL22">
        <v>22250</v>
      </c>
      <c r="BM22">
        <v>21410</v>
      </c>
      <c r="BN22">
        <v>71875</v>
      </c>
      <c r="BO22">
        <v>37130</v>
      </c>
      <c r="BP22">
        <v>34745</v>
      </c>
      <c r="BQ22">
        <v>27400</v>
      </c>
      <c r="BR22">
        <v>14120</v>
      </c>
      <c r="BS22">
        <v>13285</v>
      </c>
      <c r="BT22" s="47"/>
      <c r="BU22" s="47"/>
      <c r="BV22" s="47"/>
      <c r="BW22" t="s">
        <v>76</v>
      </c>
      <c r="BX22">
        <v>17356</v>
      </c>
      <c r="BY22">
        <v>5.4</v>
      </c>
      <c r="BZ22">
        <v>8198</v>
      </c>
      <c r="CA22">
        <v>5.2</v>
      </c>
      <c r="CB22">
        <v>9158</v>
      </c>
      <c r="CC22">
        <v>5.5</v>
      </c>
      <c r="CE22">
        <v>15</v>
      </c>
      <c r="CF22">
        <v>1971076.078200913</v>
      </c>
      <c r="CG22">
        <v>2023388.6558058525</v>
      </c>
      <c r="CH22">
        <v>3994464.7340067653</v>
      </c>
      <c r="CJ22" s="39" t="s">
        <v>89</v>
      </c>
      <c r="CK22" s="40">
        <v>1519919</v>
      </c>
      <c r="CL22" s="40">
        <v>855</v>
      </c>
      <c r="CM22" s="40">
        <v>18</v>
      </c>
      <c r="CN22" s="39" t="s">
        <v>693</v>
      </c>
      <c r="CO22" s="40">
        <f>SUM($CH$25:$CH$36)</f>
        <v>53137703.650289737</v>
      </c>
      <c r="CP22" s="40">
        <f>SUM($CG$25:$CG$36)</f>
        <v>26857567.700464774</v>
      </c>
      <c r="CQ22" s="40">
        <f>SUM($CF$25:$CF$36)</f>
        <v>26280135.94982497</v>
      </c>
      <c r="CR22">
        <f t="shared" si="10"/>
        <v>2.8603400139435881E-2</v>
      </c>
      <c r="CT22" s="41"/>
      <c r="CX22" s="61" t="s">
        <v>475</v>
      </c>
      <c r="CY22" s="62">
        <v>69037513</v>
      </c>
    </row>
    <row r="23" spans="3:103" x14ac:dyDescent="0.25">
      <c r="C23" s="13">
        <f t="shared" si="4"/>
        <v>17</v>
      </c>
      <c r="D23" s="21">
        <f t="shared" si="0"/>
        <v>194940</v>
      </c>
      <c r="E23" s="20">
        <f t="shared" si="1"/>
        <v>205290</v>
      </c>
      <c r="F23" s="69">
        <f t="shared" si="2"/>
        <v>400230</v>
      </c>
      <c r="K23" s="57"/>
      <c r="T23">
        <v>17</v>
      </c>
      <c r="U23">
        <v>400230</v>
      </c>
      <c r="V23">
        <v>205290</v>
      </c>
      <c r="W23">
        <v>194940</v>
      </c>
      <c r="X23">
        <v>5455</v>
      </c>
      <c r="Y23">
        <v>2790</v>
      </c>
      <c r="Z23">
        <v>2660</v>
      </c>
      <c r="AA23">
        <v>1750</v>
      </c>
      <c r="AB23">
        <v>895</v>
      </c>
      <c r="AC23">
        <v>860</v>
      </c>
      <c r="AD23">
        <v>8100</v>
      </c>
      <c r="AE23">
        <v>4160</v>
      </c>
      <c r="AF23">
        <v>3945</v>
      </c>
      <c r="AG23">
        <v>10145</v>
      </c>
      <c r="AH23">
        <v>5190</v>
      </c>
      <c r="AI23">
        <v>4955</v>
      </c>
      <c r="AJ23" s="60">
        <v>83610</v>
      </c>
      <c r="AK23" s="60">
        <v>42670</v>
      </c>
      <c r="AL23" s="60">
        <v>40940</v>
      </c>
      <c r="AM23">
        <v>160015</v>
      </c>
      <c r="AN23">
        <v>82130</v>
      </c>
      <c r="AO23">
        <v>77880</v>
      </c>
      <c r="AP23">
        <v>16535</v>
      </c>
      <c r="AQ23">
        <v>8550</v>
      </c>
      <c r="AR23">
        <v>7980</v>
      </c>
      <c r="AS23">
        <v>13560</v>
      </c>
      <c r="AT23">
        <v>6950</v>
      </c>
      <c r="AU23">
        <v>6610</v>
      </c>
      <c r="AV23">
        <v>48220</v>
      </c>
      <c r="AW23">
        <v>24880</v>
      </c>
      <c r="AX23">
        <v>23345</v>
      </c>
      <c r="AY23">
        <v>51420</v>
      </c>
      <c r="AZ23">
        <v>26345</v>
      </c>
      <c r="BA23">
        <v>25070</v>
      </c>
      <c r="BB23">
        <v>575</v>
      </c>
      <c r="BC23">
        <v>290</v>
      </c>
      <c r="BD23">
        <v>280</v>
      </c>
      <c r="BE23">
        <v>365</v>
      </c>
      <c r="BF23">
        <v>195</v>
      </c>
      <c r="BG23">
        <v>175</v>
      </c>
      <c r="BH23">
        <v>480</v>
      </c>
      <c r="BI23">
        <v>240</v>
      </c>
      <c r="BJ23">
        <v>235</v>
      </c>
      <c r="BK23">
        <v>43480</v>
      </c>
      <c r="BL23">
        <v>22115</v>
      </c>
      <c r="BM23">
        <v>21365</v>
      </c>
      <c r="BN23">
        <v>71525</v>
      </c>
      <c r="BO23">
        <v>36710</v>
      </c>
      <c r="BP23">
        <v>34810</v>
      </c>
      <c r="BQ23">
        <v>27910</v>
      </c>
      <c r="BR23">
        <v>14330</v>
      </c>
      <c r="BS23">
        <v>13585</v>
      </c>
      <c r="BT23" s="47"/>
      <c r="BU23" s="47"/>
      <c r="BV23" s="47"/>
      <c r="BW23" t="s">
        <v>77</v>
      </c>
      <c r="BX23">
        <v>14131</v>
      </c>
      <c r="BY23">
        <v>4.4000000000000004</v>
      </c>
      <c r="BZ23">
        <v>6691</v>
      </c>
      <c r="CA23">
        <v>4.2</v>
      </c>
      <c r="CB23">
        <v>7440</v>
      </c>
      <c r="CC23">
        <v>4.5</v>
      </c>
      <c r="CE23">
        <v>16</v>
      </c>
      <c r="CF23">
        <v>2040556.2620004155</v>
      </c>
      <c r="CG23">
        <v>2088939.1220253846</v>
      </c>
      <c r="CH23">
        <v>4129495.3840258</v>
      </c>
      <c r="CJ23" s="39" t="s">
        <v>694</v>
      </c>
      <c r="CK23" s="40">
        <v>1055659</v>
      </c>
      <c r="CL23" s="40">
        <v>2135</v>
      </c>
      <c r="CM23" s="40">
        <v>30</v>
      </c>
      <c r="CN23" s="39" t="s">
        <v>695</v>
      </c>
      <c r="CO23" s="40">
        <f>SUM($CH$37:$CH$46)</f>
        <v>43375000</v>
      </c>
      <c r="CP23" s="40">
        <f>SUM($CG$37:$CG$46)</f>
        <v>21564000</v>
      </c>
      <c r="CQ23" s="40">
        <f>SUM($CF$37:$CF$46)</f>
        <v>21811000</v>
      </c>
      <c r="CR23">
        <f t="shared" si="10"/>
        <v>2.4337959654178676E-2</v>
      </c>
      <c r="CT23" s="41"/>
      <c r="CX23" s="61" t="s">
        <v>493</v>
      </c>
      <c r="CY23" s="62">
        <v>67530172</v>
      </c>
    </row>
    <row r="24" spans="3:103" x14ac:dyDescent="0.25">
      <c r="C24" s="13">
        <f t="shared" si="4"/>
        <v>18</v>
      </c>
      <c r="D24" s="21">
        <f t="shared" si="0"/>
        <v>200890</v>
      </c>
      <c r="E24" s="20">
        <f t="shared" si="1"/>
        <v>209810</v>
      </c>
      <c r="F24" s="69">
        <f t="shared" si="2"/>
        <v>410695</v>
      </c>
      <c r="K24" s="110" t="s">
        <v>575</v>
      </c>
      <c r="L24" s="111"/>
      <c r="M24" s="111"/>
      <c r="N24" s="111"/>
      <c r="O24" s="111"/>
      <c r="P24" s="111"/>
      <c r="Q24" s="59"/>
      <c r="R24" s="59"/>
      <c r="T24">
        <v>18</v>
      </c>
      <c r="U24">
        <v>410695</v>
      </c>
      <c r="V24">
        <v>209810</v>
      </c>
      <c r="W24">
        <v>200890</v>
      </c>
      <c r="X24">
        <v>5525</v>
      </c>
      <c r="Y24">
        <v>2835</v>
      </c>
      <c r="Z24">
        <v>2685</v>
      </c>
      <c r="AA24">
        <v>1680</v>
      </c>
      <c r="AB24">
        <v>850</v>
      </c>
      <c r="AC24">
        <v>830</v>
      </c>
      <c r="AD24">
        <v>8265</v>
      </c>
      <c r="AE24">
        <v>4240</v>
      </c>
      <c r="AF24">
        <v>4025</v>
      </c>
      <c r="AG24">
        <v>10435</v>
      </c>
      <c r="AH24">
        <v>5360</v>
      </c>
      <c r="AI24">
        <v>5075</v>
      </c>
      <c r="AJ24" s="60">
        <v>87275</v>
      </c>
      <c r="AK24" s="60">
        <v>44175</v>
      </c>
      <c r="AL24" s="60">
        <v>43105</v>
      </c>
      <c r="AM24">
        <v>165905</v>
      </c>
      <c r="AN24">
        <v>85015</v>
      </c>
      <c r="AO24">
        <v>80885</v>
      </c>
      <c r="AP24">
        <v>16365</v>
      </c>
      <c r="AQ24">
        <v>8420</v>
      </c>
      <c r="AR24">
        <v>7955</v>
      </c>
      <c r="AS24">
        <v>13220</v>
      </c>
      <c r="AT24">
        <v>6750</v>
      </c>
      <c r="AU24">
        <v>6470</v>
      </c>
      <c r="AV24">
        <v>47750</v>
      </c>
      <c r="AW24">
        <v>24500</v>
      </c>
      <c r="AX24">
        <v>23255</v>
      </c>
      <c r="AY24">
        <v>52690</v>
      </c>
      <c r="AZ24">
        <v>26840</v>
      </c>
      <c r="BA24">
        <v>25845</v>
      </c>
      <c r="BB24">
        <v>640</v>
      </c>
      <c r="BC24">
        <v>325</v>
      </c>
      <c r="BD24">
        <v>315</v>
      </c>
      <c r="BE24">
        <v>410</v>
      </c>
      <c r="BF24">
        <v>205</v>
      </c>
      <c r="BG24">
        <v>210</v>
      </c>
      <c r="BH24">
        <v>540</v>
      </c>
      <c r="BI24">
        <v>300</v>
      </c>
      <c r="BJ24">
        <v>240</v>
      </c>
      <c r="BK24">
        <v>45825</v>
      </c>
      <c r="BL24">
        <v>23170</v>
      </c>
      <c r="BM24">
        <v>22655</v>
      </c>
      <c r="BN24">
        <v>75625</v>
      </c>
      <c r="BO24">
        <v>39000</v>
      </c>
      <c r="BP24">
        <v>36630</v>
      </c>
      <c r="BQ24">
        <v>29040</v>
      </c>
      <c r="BR24">
        <v>14775</v>
      </c>
      <c r="BS24">
        <v>14270</v>
      </c>
      <c r="BT24" s="47"/>
      <c r="BU24" s="47"/>
      <c r="BV24" s="47"/>
      <c r="BW24" t="s">
        <v>78</v>
      </c>
      <c r="BX24">
        <v>9357</v>
      </c>
      <c r="BY24">
        <v>2.9</v>
      </c>
      <c r="BZ24">
        <v>4233</v>
      </c>
      <c r="CA24">
        <v>2.7</v>
      </c>
      <c r="CB24">
        <v>5124</v>
      </c>
      <c r="CC24">
        <v>3.1</v>
      </c>
      <c r="CE24">
        <v>17</v>
      </c>
      <c r="CF24">
        <v>2035231.7099737066</v>
      </c>
      <c r="CG24">
        <v>2083104.5217039867</v>
      </c>
      <c r="CH24">
        <v>4118336.2316776933</v>
      </c>
      <c r="CJ24" s="39" t="s">
        <v>696</v>
      </c>
      <c r="CK24" s="40">
        <v>969344</v>
      </c>
      <c r="CL24" s="40">
        <v>5122</v>
      </c>
      <c r="CM24" s="40">
        <v>40</v>
      </c>
      <c r="CN24" s="39" t="s">
        <v>697</v>
      </c>
      <c r="CO24" s="40">
        <f>SUM($CH$47:$CH$56)</f>
        <v>39928000</v>
      </c>
      <c r="CP24" s="40">
        <f>SUM($CG$47:$CG$56)</f>
        <v>19621000</v>
      </c>
      <c r="CQ24" s="40">
        <f>SUM($CF$47:$CF$56)</f>
        <v>20307000</v>
      </c>
      <c r="CR24">
        <f t="shared" si="10"/>
        <v>2.4277299138449209E-2</v>
      </c>
      <c r="CT24" s="41"/>
      <c r="CX24" s="61" t="s">
        <v>256</v>
      </c>
      <c r="CY24" s="62">
        <v>65129728</v>
      </c>
    </row>
    <row r="25" spans="3:103" x14ac:dyDescent="0.25">
      <c r="C25" s="13">
        <f t="shared" si="4"/>
        <v>19</v>
      </c>
      <c r="D25" s="21">
        <f t="shared" si="0"/>
        <v>206870</v>
      </c>
      <c r="E25" s="20">
        <f t="shared" si="1"/>
        <v>218840</v>
      </c>
      <c r="F25" s="69">
        <f t="shared" si="2"/>
        <v>425710</v>
      </c>
      <c r="K25" s="57"/>
      <c r="Q25" s="56"/>
      <c r="R25" s="56"/>
      <c r="T25">
        <v>19</v>
      </c>
      <c r="U25">
        <v>425710</v>
      </c>
      <c r="V25">
        <v>218840</v>
      </c>
      <c r="W25">
        <v>206870</v>
      </c>
      <c r="X25">
        <v>5465</v>
      </c>
      <c r="Y25">
        <v>2785</v>
      </c>
      <c r="Z25">
        <v>2680</v>
      </c>
      <c r="AA25">
        <v>1845</v>
      </c>
      <c r="AB25">
        <v>950</v>
      </c>
      <c r="AC25">
        <v>890</v>
      </c>
      <c r="AD25">
        <v>8110</v>
      </c>
      <c r="AE25">
        <v>4270</v>
      </c>
      <c r="AF25">
        <v>3840</v>
      </c>
      <c r="AG25">
        <v>10805</v>
      </c>
      <c r="AH25">
        <v>5555</v>
      </c>
      <c r="AI25">
        <v>5245</v>
      </c>
      <c r="AJ25" s="60">
        <v>92310</v>
      </c>
      <c r="AK25" s="60">
        <v>47000</v>
      </c>
      <c r="AL25" s="60">
        <v>45305</v>
      </c>
      <c r="AM25">
        <v>171960</v>
      </c>
      <c r="AN25">
        <v>88225</v>
      </c>
      <c r="AO25">
        <v>83735</v>
      </c>
      <c r="AP25">
        <v>16650</v>
      </c>
      <c r="AQ25">
        <v>8610</v>
      </c>
      <c r="AR25">
        <v>8040</v>
      </c>
      <c r="AS25">
        <v>13590</v>
      </c>
      <c r="AT25">
        <v>7025</v>
      </c>
      <c r="AU25">
        <v>6565</v>
      </c>
      <c r="AV25">
        <v>48255</v>
      </c>
      <c r="AW25">
        <v>24950</v>
      </c>
      <c r="AX25">
        <v>23305</v>
      </c>
      <c r="AY25">
        <v>55185</v>
      </c>
      <c r="AZ25">
        <v>28670</v>
      </c>
      <c r="BA25">
        <v>26515</v>
      </c>
      <c r="BB25">
        <v>620</v>
      </c>
      <c r="BC25">
        <v>305</v>
      </c>
      <c r="BD25">
        <v>315</v>
      </c>
      <c r="BE25">
        <v>375</v>
      </c>
      <c r="BF25">
        <v>200</v>
      </c>
      <c r="BG25">
        <v>175</v>
      </c>
      <c r="BH25">
        <v>555</v>
      </c>
      <c r="BI25">
        <v>300</v>
      </c>
      <c r="BJ25">
        <v>255</v>
      </c>
      <c r="BK25">
        <v>49575</v>
      </c>
      <c r="BL25">
        <v>25100</v>
      </c>
      <c r="BM25">
        <v>24475</v>
      </c>
      <c r="BN25">
        <v>77995</v>
      </c>
      <c r="BO25">
        <v>40075</v>
      </c>
      <c r="BP25">
        <v>37915</v>
      </c>
      <c r="BQ25">
        <v>31370</v>
      </c>
      <c r="BR25">
        <v>16230</v>
      </c>
      <c r="BS25">
        <v>15140</v>
      </c>
      <c r="BT25" s="47"/>
      <c r="BU25" s="47"/>
      <c r="BV25" s="47"/>
      <c r="BW25" t="s">
        <v>79</v>
      </c>
      <c r="BX25">
        <v>6050</v>
      </c>
      <c r="BY25">
        <v>1.9</v>
      </c>
      <c r="BZ25">
        <v>2519</v>
      </c>
      <c r="CA25">
        <v>1.6</v>
      </c>
      <c r="CB25">
        <v>3532</v>
      </c>
      <c r="CC25">
        <v>2.1</v>
      </c>
      <c r="CE25">
        <v>18</v>
      </c>
      <c r="CF25">
        <v>2097351.4836186413</v>
      </c>
      <c r="CG25">
        <v>2128969.5537956716</v>
      </c>
      <c r="CH25">
        <v>4226321.0374143124</v>
      </c>
      <c r="CJ25" s="39" t="s">
        <v>92</v>
      </c>
      <c r="CK25" s="40">
        <v>1308828</v>
      </c>
      <c r="CL25" s="40">
        <v>25150</v>
      </c>
      <c r="CM25" s="40">
        <v>50</v>
      </c>
      <c r="CN25" s="39" t="s">
        <v>698</v>
      </c>
      <c r="CO25" s="40">
        <f>SUM($CH$57:$CH$71)</f>
        <v>62110000</v>
      </c>
      <c r="CP25" s="40">
        <f>SUM($CG$57:$CG$71)</f>
        <v>29795000</v>
      </c>
      <c r="CQ25" s="40">
        <f>SUM($CF$57:$CF$71)</f>
        <v>32315000</v>
      </c>
      <c r="CR25">
        <f t="shared" si="10"/>
        <v>2.1072741909515375E-2</v>
      </c>
      <c r="CT25" s="41"/>
      <c r="CX25" s="61" t="s">
        <v>301</v>
      </c>
      <c r="CY25" s="62">
        <v>60550075</v>
      </c>
    </row>
    <row r="26" spans="3:103" x14ac:dyDescent="0.25">
      <c r="C26" s="13">
        <f t="shared" si="4"/>
        <v>20</v>
      </c>
      <c r="D26" s="21">
        <f t="shared" si="0"/>
        <v>215960</v>
      </c>
      <c r="E26" s="20">
        <f t="shared" si="1"/>
        <v>225450</v>
      </c>
      <c r="F26" s="69">
        <f t="shared" si="2"/>
        <v>441415</v>
      </c>
      <c r="K26" s="57"/>
      <c r="T26">
        <v>20</v>
      </c>
      <c r="U26">
        <v>441415</v>
      </c>
      <c r="V26">
        <v>225450</v>
      </c>
      <c r="W26">
        <v>215960</v>
      </c>
      <c r="X26">
        <v>5545</v>
      </c>
      <c r="Y26">
        <v>2775</v>
      </c>
      <c r="Z26">
        <v>2775</v>
      </c>
      <c r="AA26">
        <v>1845</v>
      </c>
      <c r="AB26">
        <v>945</v>
      </c>
      <c r="AC26">
        <v>905</v>
      </c>
      <c r="AD26">
        <v>8370</v>
      </c>
      <c r="AE26">
        <v>4335</v>
      </c>
      <c r="AF26">
        <v>4035</v>
      </c>
      <c r="AG26">
        <v>11290</v>
      </c>
      <c r="AH26">
        <v>5675</v>
      </c>
      <c r="AI26">
        <v>5620</v>
      </c>
      <c r="AJ26" s="60">
        <v>96210</v>
      </c>
      <c r="AK26" s="60">
        <v>48380</v>
      </c>
      <c r="AL26" s="60">
        <v>47830</v>
      </c>
      <c r="AM26">
        <v>179260</v>
      </c>
      <c r="AN26">
        <v>91975</v>
      </c>
      <c r="AO26">
        <v>87285</v>
      </c>
      <c r="AP26">
        <v>17145</v>
      </c>
      <c r="AQ26">
        <v>8775</v>
      </c>
      <c r="AR26">
        <v>8375</v>
      </c>
      <c r="AS26">
        <v>13510</v>
      </c>
      <c r="AT26">
        <v>7020</v>
      </c>
      <c r="AU26">
        <v>6490</v>
      </c>
      <c r="AV26">
        <v>49905</v>
      </c>
      <c r="AW26">
        <v>25675</v>
      </c>
      <c r="AX26">
        <v>24230</v>
      </c>
      <c r="AY26">
        <v>56745</v>
      </c>
      <c r="AZ26">
        <v>29080</v>
      </c>
      <c r="BA26">
        <v>27665</v>
      </c>
      <c r="BB26">
        <v>620</v>
      </c>
      <c r="BC26">
        <v>325</v>
      </c>
      <c r="BD26">
        <v>290</v>
      </c>
      <c r="BE26">
        <v>365</v>
      </c>
      <c r="BF26">
        <v>195</v>
      </c>
      <c r="BG26">
        <v>175</v>
      </c>
      <c r="BH26">
        <v>605</v>
      </c>
      <c r="BI26">
        <v>305</v>
      </c>
      <c r="BJ26">
        <v>295</v>
      </c>
      <c r="BK26">
        <v>52080</v>
      </c>
      <c r="BL26">
        <v>26175</v>
      </c>
      <c r="BM26">
        <v>25905</v>
      </c>
      <c r="BN26">
        <v>81580</v>
      </c>
      <c r="BO26">
        <v>41875</v>
      </c>
      <c r="BP26">
        <v>39705</v>
      </c>
      <c r="BQ26">
        <v>32590</v>
      </c>
      <c r="BR26">
        <v>16700</v>
      </c>
      <c r="BS26">
        <v>15885</v>
      </c>
      <c r="BT26" s="47"/>
      <c r="BU26" s="47"/>
      <c r="BV26" s="47"/>
      <c r="BW26" t="s">
        <v>80</v>
      </c>
      <c r="BX26">
        <v>5893</v>
      </c>
      <c r="BY26">
        <v>1.8</v>
      </c>
      <c r="BZ26">
        <v>2282</v>
      </c>
      <c r="CA26">
        <v>1.4</v>
      </c>
      <c r="CB26">
        <v>3611</v>
      </c>
      <c r="CC26">
        <v>2.2000000000000002</v>
      </c>
      <c r="CE26">
        <v>19</v>
      </c>
      <c r="CF26">
        <v>2159784.4662063234</v>
      </c>
      <c r="CG26">
        <v>2220598.1466691042</v>
      </c>
      <c r="CH26">
        <v>4380382.6128754281</v>
      </c>
      <c r="CJ26" s="39" t="s">
        <v>93</v>
      </c>
      <c r="CK26" s="40">
        <v>484694</v>
      </c>
      <c r="CL26" s="40">
        <v>34362</v>
      </c>
      <c r="CM26" s="40">
        <v>65</v>
      </c>
      <c r="CN26" s="39" t="s">
        <v>699</v>
      </c>
      <c r="CO26" s="40">
        <f>SUM($CH$72:$CH$81)</f>
        <v>31487000</v>
      </c>
      <c r="CP26" s="40">
        <f>SUM($CG$72:$CG$81)</f>
        <v>14889000</v>
      </c>
      <c r="CQ26" s="40">
        <f>SUM($CF$72:$CF$81)</f>
        <v>16597999.999999998</v>
      </c>
      <c r="CR26">
        <f t="shared" si="10"/>
        <v>1.5393463969257153E-2</v>
      </c>
      <c r="CT26" s="41"/>
      <c r="CX26" s="61" t="s">
        <v>449</v>
      </c>
      <c r="CY26" s="62">
        <v>58558270</v>
      </c>
    </row>
    <row r="27" spans="3:103" x14ac:dyDescent="0.25">
      <c r="C27" s="13">
        <f t="shared" si="4"/>
        <v>21</v>
      </c>
      <c r="D27" s="21">
        <f t="shared" si="0"/>
        <v>217815</v>
      </c>
      <c r="E27" s="20">
        <f t="shared" si="1"/>
        <v>229080</v>
      </c>
      <c r="F27" s="69">
        <f t="shared" si="2"/>
        <v>446890</v>
      </c>
      <c r="K27" s="57"/>
      <c r="T27">
        <v>21</v>
      </c>
      <c r="U27">
        <v>446890</v>
      </c>
      <c r="V27">
        <v>229080</v>
      </c>
      <c r="W27">
        <v>217815</v>
      </c>
      <c r="X27">
        <v>5565</v>
      </c>
      <c r="Y27">
        <v>2820</v>
      </c>
      <c r="Z27">
        <v>2745</v>
      </c>
      <c r="AA27">
        <v>1760</v>
      </c>
      <c r="AB27">
        <v>895</v>
      </c>
      <c r="AC27">
        <v>865</v>
      </c>
      <c r="AD27">
        <v>8380</v>
      </c>
      <c r="AE27">
        <v>4325</v>
      </c>
      <c r="AF27">
        <v>4050</v>
      </c>
      <c r="AG27">
        <v>11230</v>
      </c>
      <c r="AH27">
        <v>5650</v>
      </c>
      <c r="AI27">
        <v>5575</v>
      </c>
      <c r="AJ27" s="60">
        <v>98040</v>
      </c>
      <c r="AK27" s="60">
        <v>49415</v>
      </c>
      <c r="AL27" s="60">
        <v>48625</v>
      </c>
      <c r="AM27">
        <v>181070</v>
      </c>
      <c r="AN27">
        <v>93320</v>
      </c>
      <c r="AO27">
        <v>87750</v>
      </c>
      <c r="AP27">
        <v>17345</v>
      </c>
      <c r="AQ27">
        <v>8965</v>
      </c>
      <c r="AR27">
        <v>8380</v>
      </c>
      <c r="AS27">
        <v>13795</v>
      </c>
      <c r="AT27">
        <v>7060</v>
      </c>
      <c r="AU27">
        <v>6735</v>
      </c>
      <c r="AV27">
        <v>50890</v>
      </c>
      <c r="AW27">
        <v>26095</v>
      </c>
      <c r="AX27">
        <v>24800</v>
      </c>
      <c r="AY27">
        <v>57265</v>
      </c>
      <c r="AZ27">
        <v>29695</v>
      </c>
      <c r="BA27">
        <v>27570</v>
      </c>
      <c r="BB27">
        <v>610</v>
      </c>
      <c r="BC27">
        <v>320</v>
      </c>
      <c r="BD27">
        <v>290</v>
      </c>
      <c r="BE27">
        <v>360</v>
      </c>
      <c r="BF27">
        <v>185</v>
      </c>
      <c r="BG27">
        <v>175</v>
      </c>
      <c r="BH27">
        <v>590</v>
      </c>
      <c r="BI27">
        <v>335</v>
      </c>
      <c r="BJ27">
        <v>250</v>
      </c>
      <c r="BK27">
        <v>53345</v>
      </c>
      <c r="BL27">
        <v>26715</v>
      </c>
      <c r="BM27">
        <v>26635</v>
      </c>
      <c r="BN27">
        <v>82615</v>
      </c>
      <c r="BO27">
        <v>42750</v>
      </c>
      <c r="BP27">
        <v>39865</v>
      </c>
      <c r="BQ27">
        <v>33135</v>
      </c>
      <c r="BR27">
        <v>17070</v>
      </c>
      <c r="BS27">
        <v>16060</v>
      </c>
      <c r="BT27" s="47"/>
      <c r="BU27" s="47"/>
      <c r="BV27" s="47"/>
      <c r="BX27" t="s">
        <v>59</v>
      </c>
      <c r="BY27" t="s">
        <v>700</v>
      </c>
      <c r="BZ27" t="s">
        <v>701</v>
      </c>
      <c r="CA27" t="s">
        <v>702</v>
      </c>
      <c r="CB27" t="s">
        <v>703</v>
      </c>
      <c r="CC27" t="s">
        <v>704</v>
      </c>
      <c r="CE27">
        <v>20</v>
      </c>
      <c r="CF27">
        <v>2072287.8164268804</v>
      </c>
      <c r="CG27">
        <v>2110897.5098296199</v>
      </c>
      <c r="CH27">
        <v>4183185.3262565006</v>
      </c>
      <c r="CJ27" s="39" t="s">
        <v>94</v>
      </c>
      <c r="CK27" s="40">
        <v>273766</v>
      </c>
      <c r="CL27" s="40">
        <v>43328</v>
      </c>
      <c r="CM27" s="40">
        <v>75</v>
      </c>
      <c r="CN27" s="39" t="s">
        <v>705</v>
      </c>
      <c r="CO27" s="40">
        <f>SUM($CH$82:$CH$91)</f>
        <v>15408000</v>
      </c>
      <c r="CP27" s="40">
        <f>SUM($CG$82:$CG$91)</f>
        <v>6752000</v>
      </c>
      <c r="CQ27" s="40">
        <f>SUM($CF$82:$CF$91)</f>
        <v>8656000.0000000019</v>
      </c>
      <c r="CR27">
        <f t="shared" si="10"/>
        <v>1.7767782969885775E-2</v>
      </c>
      <c r="CT27" s="41"/>
      <c r="CX27" s="61" t="s">
        <v>473</v>
      </c>
      <c r="CY27" s="62">
        <v>58005463</v>
      </c>
    </row>
    <row r="28" spans="3:103" x14ac:dyDescent="0.25">
      <c r="C28" s="13">
        <f t="shared" si="4"/>
        <v>22</v>
      </c>
      <c r="D28" s="21">
        <f t="shared" si="0"/>
        <v>217330</v>
      </c>
      <c r="E28" s="20">
        <f t="shared" si="1"/>
        <v>227565</v>
      </c>
      <c r="F28" s="69">
        <f t="shared" si="2"/>
        <v>444890</v>
      </c>
      <c r="T28">
        <v>22</v>
      </c>
      <c r="U28">
        <v>444890</v>
      </c>
      <c r="V28">
        <v>227565</v>
      </c>
      <c r="W28">
        <v>217330</v>
      </c>
      <c r="X28">
        <v>5500</v>
      </c>
      <c r="Y28">
        <v>2835</v>
      </c>
      <c r="Z28">
        <v>2665</v>
      </c>
      <c r="AA28">
        <v>1660</v>
      </c>
      <c r="AB28">
        <v>820</v>
      </c>
      <c r="AC28">
        <v>835</v>
      </c>
      <c r="AD28">
        <v>8360</v>
      </c>
      <c r="AE28">
        <v>4295</v>
      </c>
      <c r="AF28">
        <v>4065</v>
      </c>
      <c r="AG28">
        <v>11265</v>
      </c>
      <c r="AH28">
        <v>5620</v>
      </c>
      <c r="AI28">
        <v>5650</v>
      </c>
      <c r="AJ28" s="60">
        <v>99330</v>
      </c>
      <c r="AK28" s="60">
        <v>50315</v>
      </c>
      <c r="AL28" s="60">
        <v>49020</v>
      </c>
      <c r="AM28">
        <v>177140</v>
      </c>
      <c r="AN28">
        <v>90590</v>
      </c>
      <c r="AO28">
        <v>86550</v>
      </c>
      <c r="AP28">
        <v>17455</v>
      </c>
      <c r="AQ28">
        <v>9050</v>
      </c>
      <c r="AR28">
        <v>8405</v>
      </c>
      <c r="AS28">
        <v>13985</v>
      </c>
      <c r="AT28">
        <v>7260</v>
      </c>
      <c r="AU28">
        <v>6725</v>
      </c>
      <c r="AV28">
        <v>51560</v>
      </c>
      <c r="AW28">
        <v>26545</v>
      </c>
      <c r="AX28">
        <v>25015</v>
      </c>
      <c r="AY28">
        <v>57025</v>
      </c>
      <c r="AZ28">
        <v>29415</v>
      </c>
      <c r="BA28">
        <v>27610</v>
      </c>
      <c r="BB28">
        <v>610</v>
      </c>
      <c r="BC28">
        <v>285</v>
      </c>
      <c r="BD28">
        <v>325</v>
      </c>
      <c r="BE28">
        <v>390</v>
      </c>
      <c r="BF28">
        <v>215</v>
      </c>
      <c r="BG28">
        <v>180</v>
      </c>
      <c r="BH28">
        <v>620</v>
      </c>
      <c r="BI28">
        <v>335</v>
      </c>
      <c r="BJ28">
        <v>285</v>
      </c>
      <c r="BK28">
        <v>54075</v>
      </c>
      <c r="BL28">
        <v>27235</v>
      </c>
      <c r="BM28">
        <v>26840</v>
      </c>
      <c r="BN28">
        <v>81255</v>
      </c>
      <c r="BO28">
        <v>41530</v>
      </c>
      <c r="BP28">
        <v>39725</v>
      </c>
      <c r="BQ28">
        <v>33115</v>
      </c>
      <c r="BR28">
        <v>17000</v>
      </c>
      <c r="BS28">
        <v>16115</v>
      </c>
      <c r="BT28" s="47"/>
      <c r="BU28" s="47"/>
      <c r="BV28" s="47"/>
      <c r="BW28" t="s">
        <v>577</v>
      </c>
      <c r="BX28">
        <v>60774</v>
      </c>
      <c r="BY28">
        <v>18.7</v>
      </c>
      <c r="BZ28">
        <v>31072</v>
      </c>
      <c r="CA28">
        <v>19.5</v>
      </c>
      <c r="CB28">
        <v>29703</v>
      </c>
      <c r="CC28">
        <v>18</v>
      </c>
      <c r="CE28">
        <v>21</v>
      </c>
      <c r="CF28">
        <v>2090087.8437443089</v>
      </c>
      <c r="CG28">
        <v>2144885.3473132374</v>
      </c>
      <c r="CH28">
        <v>4234973.1910575461</v>
      </c>
      <c r="CJ28" s="39" t="s">
        <v>95</v>
      </c>
      <c r="CK28" s="40">
        <v>189286</v>
      </c>
      <c r="CL28" s="40">
        <v>52028</v>
      </c>
      <c r="CM28" s="40">
        <v>85</v>
      </c>
      <c r="CN28" s="39" t="s">
        <v>706</v>
      </c>
      <c r="CO28" s="40">
        <f>SUM($CH$92:$CH$107)</f>
        <v>5893000</v>
      </c>
      <c r="CP28" s="40">
        <f>SUM($CG$92:$CG$107)</f>
        <v>2282000.0000000005</v>
      </c>
      <c r="CQ28" s="40">
        <f>SUM($CF$92:$CF$107)</f>
        <v>3611000.0000000005</v>
      </c>
      <c r="CR28">
        <f t="shared" si="10"/>
        <v>3.2120481927710845E-2</v>
      </c>
      <c r="CT28" s="41"/>
      <c r="CX28" s="61" t="s">
        <v>311</v>
      </c>
      <c r="CY28" s="62">
        <v>52573973</v>
      </c>
    </row>
    <row r="29" spans="3:103" x14ac:dyDescent="0.25">
      <c r="C29" s="13">
        <f t="shared" si="4"/>
        <v>23</v>
      </c>
      <c r="D29" s="21">
        <f t="shared" si="0"/>
        <v>221165</v>
      </c>
      <c r="E29" s="20">
        <f t="shared" si="1"/>
        <v>230065</v>
      </c>
      <c r="F29" s="69">
        <f t="shared" si="2"/>
        <v>451225</v>
      </c>
      <c r="T29">
        <v>23</v>
      </c>
      <c r="U29">
        <v>451225</v>
      </c>
      <c r="V29">
        <v>230065</v>
      </c>
      <c r="W29">
        <v>221165</v>
      </c>
      <c r="X29">
        <v>5495</v>
      </c>
      <c r="Y29">
        <v>2760</v>
      </c>
      <c r="Z29">
        <v>2740</v>
      </c>
      <c r="AA29">
        <v>1690</v>
      </c>
      <c r="AB29">
        <v>875</v>
      </c>
      <c r="AC29">
        <v>815</v>
      </c>
      <c r="AD29">
        <v>8230</v>
      </c>
      <c r="AE29">
        <v>4210</v>
      </c>
      <c r="AF29">
        <v>4025</v>
      </c>
      <c r="AG29">
        <v>11335</v>
      </c>
      <c r="AH29">
        <v>5680</v>
      </c>
      <c r="AI29">
        <v>5655</v>
      </c>
      <c r="AJ29" s="60">
        <v>101960</v>
      </c>
      <c r="AK29" s="60">
        <v>51680</v>
      </c>
      <c r="AL29" s="60">
        <v>50280</v>
      </c>
      <c r="AM29">
        <v>178275</v>
      </c>
      <c r="AN29">
        <v>91200</v>
      </c>
      <c r="AO29">
        <v>87070</v>
      </c>
      <c r="AP29">
        <v>17245</v>
      </c>
      <c r="AQ29">
        <v>8770</v>
      </c>
      <c r="AR29">
        <v>8470</v>
      </c>
      <c r="AS29">
        <v>14280</v>
      </c>
      <c r="AT29">
        <v>7385</v>
      </c>
      <c r="AU29">
        <v>6890</v>
      </c>
      <c r="AV29">
        <v>53400</v>
      </c>
      <c r="AW29">
        <v>27115</v>
      </c>
      <c r="AX29">
        <v>26280</v>
      </c>
      <c r="AY29">
        <v>57695</v>
      </c>
      <c r="AZ29">
        <v>29545</v>
      </c>
      <c r="BA29">
        <v>28155</v>
      </c>
      <c r="BB29">
        <v>595</v>
      </c>
      <c r="BC29">
        <v>310</v>
      </c>
      <c r="BD29">
        <v>285</v>
      </c>
      <c r="BE29">
        <v>410</v>
      </c>
      <c r="BF29">
        <v>210</v>
      </c>
      <c r="BG29">
        <v>200</v>
      </c>
      <c r="BH29">
        <v>630</v>
      </c>
      <c r="BI29">
        <v>335</v>
      </c>
      <c r="BJ29">
        <v>290</v>
      </c>
      <c r="BK29">
        <v>55620</v>
      </c>
      <c r="BL29">
        <v>28085</v>
      </c>
      <c r="BM29">
        <v>27535</v>
      </c>
      <c r="BN29">
        <v>82635</v>
      </c>
      <c r="BO29">
        <v>42050</v>
      </c>
      <c r="BP29">
        <v>40575</v>
      </c>
      <c r="BQ29">
        <v>33820</v>
      </c>
      <c r="BR29">
        <v>17180</v>
      </c>
      <c r="BS29">
        <v>16640</v>
      </c>
      <c r="BT29" s="47"/>
      <c r="BU29" s="47"/>
      <c r="BV29" s="47"/>
      <c r="BW29" t="s">
        <v>81</v>
      </c>
      <c r="BX29">
        <v>13018</v>
      </c>
      <c r="BY29">
        <v>4</v>
      </c>
      <c r="BZ29">
        <v>6656</v>
      </c>
      <c r="CA29">
        <v>4.2</v>
      </c>
      <c r="CB29">
        <v>6363</v>
      </c>
      <c r="CC29">
        <v>3.8</v>
      </c>
      <c r="CE29">
        <v>22</v>
      </c>
      <c r="CF29">
        <v>2085433.928246221</v>
      </c>
      <c r="CG29">
        <v>2130700.3407601574</v>
      </c>
      <c r="CH29">
        <v>4216134.2690063789</v>
      </c>
      <c r="CJ29" t="s">
        <v>707</v>
      </c>
      <c r="CK29" s="40">
        <f>SUM(CK20:CK28)</f>
        <v>6360770</v>
      </c>
      <c r="CL29" s="40">
        <f>SUM(CL20:CL28)</f>
        <v>163081</v>
      </c>
      <c r="CN29" t="s">
        <v>708</v>
      </c>
      <c r="CO29" s="40">
        <f>SUM(CO20:CO28)</f>
        <v>324356000</v>
      </c>
      <c r="CP29" s="40">
        <f>SUM(CP20:CP28)</f>
        <v>159028000</v>
      </c>
      <c r="CQ29" s="40">
        <f>SUM(CQ20:CQ28)</f>
        <v>165328000</v>
      </c>
      <c r="CR29">
        <f t="shared" si="10"/>
        <v>1.9610458878516198E-2</v>
      </c>
      <c r="CT29" s="41"/>
      <c r="CX29" s="61" t="s">
        <v>518</v>
      </c>
      <c r="CY29" s="62">
        <v>51225308</v>
      </c>
    </row>
    <row r="30" spans="3:103" x14ac:dyDescent="0.25">
      <c r="C30" s="13">
        <f t="shared" si="4"/>
        <v>24</v>
      </c>
      <c r="D30" s="21">
        <f t="shared" si="0"/>
        <v>225930</v>
      </c>
      <c r="E30" s="20">
        <f t="shared" si="1"/>
        <v>232340</v>
      </c>
      <c r="F30" s="69">
        <f t="shared" si="2"/>
        <v>458275</v>
      </c>
      <c r="T30">
        <v>24</v>
      </c>
      <c r="U30">
        <v>458275</v>
      </c>
      <c r="V30">
        <v>232340</v>
      </c>
      <c r="W30">
        <v>225930</v>
      </c>
      <c r="X30">
        <v>5595</v>
      </c>
      <c r="Y30">
        <v>2735</v>
      </c>
      <c r="Z30">
        <v>2860</v>
      </c>
      <c r="AA30">
        <v>1670</v>
      </c>
      <c r="AB30">
        <v>855</v>
      </c>
      <c r="AC30">
        <v>815</v>
      </c>
      <c r="AD30">
        <v>8105</v>
      </c>
      <c r="AE30">
        <v>4110</v>
      </c>
      <c r="AF30">
        <v>3990</v>
      </c>
      <c r="AG30">
        <v>11035</v>
      </c>
      <c r="AH30">
        <v>5530</v>
      </c>
      <c r="AI30">
        <v>5505</v>
      </c>
      <c r="AJ30" s="60">
        <v>104560</v>
      </c>
      <c r="AK30" s="60">
        <v>52815</v>
      </c>
      <c r="AL30" s="60">
        <v>51750</v>
      </c>
      <c r="AM30">
        <v>178650</v>
      </c>
      <c r="AN30">
        <v>90730</v>
      </c>
      <c r="AO30">
        <v>87920</v>
      </c>
      <c r="AP30">
        <v>17580</v>
      </c>
      <c r="AQ30">
        <v>8915</v>
      </c>
      <c r="AR30">
        <v>8665</v>
      </c>
      <c r="AS30">
        <v>14495</v>
      </c>
      <c r="AT30">
        <v>7355</v>
      </c>
      <c r="AU30">
        <v>7145</v>
      </c>
      <c r="AV30">
        <v>56080</v>
      </c>
      <c r="AW30">
        <v>28560</v>
      </c>
      <c r="AX30">
        <v>27515</v>
      </c>
      <c r="AY30">
        <v>58825</v>
      </c>
      <c r="AZ30">
        <v>29880</v>
      </c>
      <c r="BA30">
        <v>28945</v>
      </c>
      <c r="BB30">
        <v>615</v>
      </c>
      <c r="BC30">
        <v>300</v>
      </c>
      <c r="BD30">
        <v>315</v>
      </c>
      <c r="BE30">
        <v>440</v>
      </c>
      <c r="BF30">
        <v>230</v>
      </c>
      <c r="BG30">
        <v>205</v>
      </c>
      <c r="BH30">
        <v>625</v>
      </c>
      <c r="BI30">
        <v>320</v>
      </c>
      <c r="BJ30">
        <v>300</v>
      </c>
      <c r="BK30">
        <v>56520</v>
      </c>
      <c r="BL30">
        <v>28325</v>
      </c>
      <c r="BM30">
        <v>28190</v>
      </c>
      <c r="BN30">
        <v>83865</v>
      </c>
      <c r="BO30">
        <v>42235</v>
      </c>
      <c r="BP30">
        <v>41630</v>
      </c>
      <c r="BQ30">
        <v>34615</v>
      </c>
      <c r="BR30">
        <v>17425</v>
      </c>
      <c r="BS30">
        <v>17190</v>
      </c>
      <c r="BT30" s="47"/>
      <c r="BU30" s="47"/>
      <c r="BV30" s="47"/>
      <c r="BW30" t="s">
        <v>82</v>
      </c>
      <c r="BX30">
        <v>11851</v>
      </c>
      <c r="BY30">
        <v>3.7</v>
      </c>
      <c r="BZ30">
        <v>5931</v>
      </c>
      <c r="CA30">
        <v>3.7</v>
      </c>
      <c r="CB30">
        <v>5920</v>
      </c>
      <c r="CC30">
        <v>3.6</v>
      </c>
      <c r="CE30">
        <v>23</v>
      </c>
      <c r="CF30">
        <v>2122233.4456383171</v>
      </c>
      <c r="CG30">
        <v>2154107.9423328964</v>
      </c>
      <c r="CH30">
        <v>4276341.3879712131</v>
      </c>
      <c r="CX30" s="61" t="s">
        <v>208</v>
      </c>
      <c r="CY30" s="62">
        <v>50339443</v>
      </c>
    </row>
    <row r="31" spans="3:103" x14ac:dyDescent="0.25">
      <c r="C31" s="13">
        <f t="shared" si="4"/>
        <v>25</v>
      </c>
      <c r="D31" s="21">
        <f t="shared" si="0"/>
        <v>230320</v>
      </c>
      <c r="E31" s="20">
        <f t="shared" si="1"/>
        <v>236065</v>
      </c>
      <c r="F31" s="69">
        <f t="shared" si="2"/>
        <v>466385</v>
      </c>
      <c r="T31">
        <v>25</v>
      </c>
      <c r="U31">
        <v>466385</v>
      </c>
      <c r="V31">
        <v>236065</v>
      </c>
      <c r="W31">
        <v>230320</v>
      </c>
      <c r="X31">
        <v>5750</v>
      </c>
      <c r="Y31">
        <v>2935</v>
      </c>
      <c r="Z31">
        <v>2815</v>
      </c>
      <c r="AA31">
        <v>1615</v>
      </c>
      <c r="AB31">
        <v>795</v>
      </c>
      <c r="AC31">
        <v>825</v>
      </c>
      <c r="AD31">
        <v>7940</v>
      </c>
      <c r="AE31">
        <v>4070</v>
      </c>
      <c r="AF31">
        <v>3865</v>
      </c>
      <c r="AG31">
        <v>11300</v>
      </c>
      <c r="AH31">
        <v>5760</v>
      </c>
      <c r="AI31">
        <v>5535</v>
      </c>
      <c r="AJ31" s="60">
        <v>105265</v>
      </c>
      <c r="AK31" s="60">
        <v>53000</v>
      </c>
      <c r="AL31" s="60">
        <v>52265</v>
      </c>
      <c r="AM31">
        <v>180160</v>
      </c>
      <c r="AN31">
        <v>91260</v>
      </c>
      <c r="AO31">
        <v>88895</v>
      </c>
      <c r="AP31">
        <v>17720</v>
      </c>
      <c r="AQ31">
        <v>8880</v>
      </c>
      <c r="AR31">
        <v>8840</v>
      </c>
      <c r="AS31">
        <v>15435</v>
      </c>
      <c r="AT31">
        <v>7885</v>
      </c>
      <c r="AU31">
        <v>7550</v>
      </c>
      <c r="AV31">
        <v>59430</v>
      </c>
      <c r="AW31">
        <v>30200</v>
      </c>
      <c r="AX31">
        <v>29225</v>
      </c>
      <c r="AY31">
        <v>59865</v>
      </c>
      <c r="AZ31">
        <v>30295</v>
      </c>
      <c r="BA31">
        <v>29570</v>
      </c>
      <c r="BB31">
        <v>700</v>
      </c>
      <c r="BC31">
        <v>365</v>
      </c>
      <c r="BD31">
        <v>335</v>
      </c>
      <c r="BE31">
        <v>505</v>
      </c>
      <c r="BF31">
        <v>280</v>
      </c>
      <c r="BG31">
        <v>235</v>
      </c>
      <c r="BH31">
        <v>710</v>
      </c>
      <c r="BI31">
        <v>350</v>
      </c>
      <c r="BJ31">
        <v>365</v>
      </c>
      <c r="BK31">
        <v>57165</v>
      </c>
      <c r="BL31">
        <v>28575</v>
      </c>
      <c r="BM31">
        <v>28595</v>
      </c>
      <c r="BN31">
        <v>86160</v>
      </c>
      <c r="BO31">
        <v>43225</v>
      </c>
      <c r="BP31">
        <v>42935</v>
      </c>
      <c r="BQ31">
        <v>35430</v>
      </c>
      <c r="BR31">
        <v>17780</v>
      </c>
      <c r="BS31">
        <v>17650</v>
      </c>
      <c r="BT31" s="47"/>
      <c r="BU31" s="47"/>
      <c r="BV31" s="47"/>
      <c r="BW31" t="s">
        <v>83</v>
      </c>
      <c r="BX31">
        <v>103469</v>
      </c>
      <c r="BY31">
        <v>31.9</v>
      </c>
      <c r="BZ31">
        <v>51658</v>
      </c>
      <c r="CA31">
        <v>32.5</v>
      </c>
      <c r="CB31">
        <v>51811</v>
      </c>
      <c r="CC31">
        <v>31.3</v>
      </c>
      <c r="CE31">
        <v>24</v>
      </c>
      <c r="CF31">
        <v>2167956.9659442725</v>
      </c>
      <c r="CG31">
        <v>2175408.8597640893</v>
      </c>
      <c r="CH31">
        <v>4343365.8257083613</v>
      </c>
      <c r="CX31" s="61" t="s">
        <v>455</v>
      </c>
      <c r="CY31" s="62">
        <v>46736776</v>
      </c>
    </row>
    <row r="32" spans="3:103" x14ac:dyDescent="0.25">
      <c r="C32" s="13">
        <f t="shared" si="4"/>
        <v>26</v>
      </c>
      <c r="D32" s="21">
        <f t="shared" si="0"/>
        <v>232540</v>
      </c>
      <c r="E32" s="20">
        <f t="shared" si="1"/>
        <v>235505</v>
      </c>
      <c r="F32" s="69">
        <f t="shared" si="2"/>
        <v>468045</v>
      </c>
      <c r="T32">
        <v>26</v>
      </c>
      <c r="U32">
        <v>468045</v>
      </c>
      <c r="V32">
        <v>235505</v>
      </c>
      <c r="W32">
        <v>232540</v>
      </c>
      <c r="X32">
        <v>5955</v>
      </c>
      <c r="Y32">
        <v>2980</v>
      </c>
      <c r="Z32">
        <v>2970</v>
      </c>
      <c r="AA32">
        <v>1590</v>
      </c>
      <c r="AB32">
        <v>790</v>
      </c>
      <c r="AC32">
        <v>800</v>
      </c>
      <c r="AD32">
        <v>8075</v>
      </c>
      <c r="AE32">
        <v>4070</v>
      </c>
      <c r="AF32">
        <v>4000</v>
      </c>
      <c r="AG32">
        <v>11150</v>
      </c>
      <c r="AH32">
        <v>5620</v>
      </c>
      <c r="AI32">
        <v>5535</v>
      </c>
      <c r="AJ32" s="60">
        <v>102645</v>
      </c>
      <c r="AK32" s="60">
        <v>51530</v>
      </c>
      <c r="AL32" s="60">
        <v>51115</v>
      </c>
      <c r="AM32">
        <v>179785</v>
      </c>
      <c r="AN32">
        <v>90260</v>
      </c>
      <c r="AO32">
        <v>89520</v>
      </c>
      <c r="AP32">
        <v>17815</v>
      </c>
      <c r="AQ32">
        <v>9060</v>
      </c>
      <c r="AR32">
        <v>8755</v>
      </c>
      <c r="AS32">
        <v>15535</v>
      </c>
      <c r="AT32">
        <v>7960</v>
      </c>
      <c r="AU32">
        <v>7580</v>
      </c>
      <c r="AV32">
        <v>62260</v>
      </c>
      <c r="AW32">
        <v>31505</v>
      </c>
      <c r="AX32">
        <v>30750</v>
      </c>
      <c r="AY32">
        <v>61425</v>
      </c>
      <c r="AZ32">
        <v>30825</v>
      </c>
      <c r="BA32">
        <v>30610</v>
      </c>
      <c r="BB32">
        <v>625</v>
      </c>
      <c r="BC32">
        <v>310</v>
      </c>
      <c r="BD32">
        <v>315</v>
      </c>
      <c r="BE32">
        <v>480</v>
      </c>
      <c r="BF32">
        <v>220</v>
      </c>
      <c r="BG32">
        <v>255</v>
      </c>
      <c r="BH32">
        <v>705</v>
      </c>
      <c r="BI32">
        <v>375</v>
      </c>
      <c r="BJ32">
        <v>335</v>
      </c>
      <c r="BK32">
        <v>56475</v>
      </c>
      <c r="BL32">
        <v>28125</v>
      </c>
      <c r="BM32">
        <v>28350</v>
      </c>
      <c r="BN32">
        <v>86935</v>
      </c>
      <c r="BO32">
        <v>43235</v>
      </c>
      <c r="BP32">
        <v>43700</v>
      </c>
      <c r="BQ32">
        <v>36545</v>
      </c>
      <c r="BR32">
        <v>18120</v>
      </c>
      <c r="BS32">
        <v>18425</v>
      </c>
      <c r="BT32" s="47"/>
      <c r="BU32" s="47"/>
      <c r="BV32" s="47"/>
      <c r="BW32" t="s">
        <v>84</v>
      </c>
      <c r="BX32">
        <v>82455</v>
      </c>
      <c r="BY32">
        <v>25.4</v>
      </c>
      <c r="BZ32">
        <v>39789</v>
      </c>
      <c r="CA32">
        <v>25</v>
      </c>
      <c r="CB32">
        <v>42666</v>
      </c>
      <c r="CC32">
        <v>25.8</v>
      </c>
      <c r="CE32">
        <v>25</v>
      </c>
      <c r="CF32">
        <v>2317293.4214618294</v>
      </c>
      <c r="CG32">
        <v>2432275.4800235918</v>
      </c>
      <c r="CH32">
        <v>4749568.9014854208</v>
      </c>
      <c r="CJ32" s="39"/>
      <c r="CK32" s="40"/>
      <c r="CL32" s="40"/>
      <c r="CN32" s="39"/>
      <c r="CO32" s="40"/>
      <c r="CP32" s="40"/>
      <c r="CQ32" s="40"/>
      <c r="CR32" s="42"/>
      <c r="CT32" s="41"/>
      <c r="CU32" s="54"/>
      <c r="CX32" s="61" t="s">
        <v>148</v>
      </c>
      <c r="CY32" s="62">
        <v>44780677</v>
      </c>
    </row>
    <row r="33" spans="3:103" x14ac:dyDescent="0.25">
      <c r="C33" s="13">
        <f t="shared" si="4"/>
        <v>27</v>
      </c>
      <c r="D33" s="21">
        <f t="shared" si="0"/>
        <v>226180</v>
      </c>
      <c r="E33" s="20">
        <f t="shared" si="1"/>
        <v>227260</v>
      </c>
      <c r="F33" s="69">
        <f t="shared" si="2"/>
        <v>453440</v>
      </c>
      <c r="T33">
        <v>27</v>
      </c>
      <c r="U33">
        <v>453440</v>
      </c>
      <c r="V33">
        <v>227260</v>
      </c>
      <c r="W33">
        <v>226180</v>
      </c>
      <c r="X33">
        <v>5470</v>
      </c>
      <c r="Y33">
        <v>2790</v>
      </c>
      <c r="Z33">
        <v>2685</v>
      </c>
      <c r="AA33">
        <v>1485</v>
      </c>
      <c r="AB33">
        <v>720</v>
      </c>
      <c r="AC33">
        <v>760</v>
      </c>
      <c r="AD33">
        <v>7750</v>
      </c>
      <c r="AE33">
        <v>3880</v>
      </c>
      <c r="AF33">
        <v>3865</v>
      </c>
      <c r="AG33">
        <v>10610</v>
      </c>
      <c r="AH33">
        <v>5255</v>
      </c>
      <c r="AI33">
        <v>5355</v>
      </c>
      <c r="AJ33" s="60">
        <v>97385</v>
      </c>
      <c r="AK33" s="60">
        <v>49050</v>
      </c>
      <c r="AL33" s="60">
        <v>48330</v>
      </c>
      <c r="AM33">
        <v>173100</v>
      </c>
      <c r="AN33">
        <v>86280</v>
      </c>
      <c r="AO33">
        <v>86820</v>
      </c>
      <c r="AP33">
        <v>17125</v>
      </c>
      <c r="AQ33">
        <v>8645</v>
      </c>
      <c r="AR33">
        <v>8480</v>
      </c>
      <c r="AS33">
        <v>15535</v>
      </c>
      <c r="AT33">
        <v>7815</v>
      </c>
      <c r="AU33">
        <v>7720</v>
      </c>
      <c r="AV33">
        <v>62440</v>
      </c>
      <c r="AW33">
        <v>31490</v>
      </c>
      <c r="AX33">
        <v>30955</v>
      </c>
      <c r="AY33">
        <v>60700</v>
      </c>
      <c r="AZ33">
        <v>30420</v>
      </c>
      <c r="BA33">
        <v>30280</v>
      </c>
      <c r="BB33">
        <v>675</v>
      </c>
      <c r="BC33">
        <v>335</v>
      </c>
      <c r="BD33">
        <v>335</v>
      </c>
      <c r="BE33">
        <v>505</v>
      </c>
      <c r="BF33">
        <v>235</v>
      </c>
      <c r="BG33">
        <v>270</v>
      </c>
      <c r="BH33">
        <v>655</v>
      </c>
      <c r="BI33">
        <v>330</v>
      </c>
      <c r="BJ33">
        <v>325</v>
      </c>
      <c r="BK33">
        <v>53500</v>
      </c>
      <c r="BL33">
        <v>26705</v>
      </c>
      <c r="BM33">
        <v>26795</v>
      </c>
      <c r="BN33">
        <v>84705</v>
      </c>
      <c r="BO33">
        <v>41740</v>
      </c>
      <c r="BP33">
        <v>42965</v>
      </c>
      <c r="BQ33">
        <v>36365</v>
      </c>
      <c r="BR33">
        <v>18090</v>
      </c>
      <c r="BS33">
        <v>18270</v>
      </c>
      <c r="BT33" s="47"/>
      <c r="BU33" s="47"/>
      <c r="BV33" s="47"/>
      <c r="BW33" t="s">
        <v>85</v>
      </c>
      <c r="BX33">
        <v>52788</v>
      </c>
      <c r="BY33">
        <v>16.3</v>
      </c>
      <c r="BZ33">
        <v>23923</v>
      </c>
      <c r="CA33">
        <v>15</v>
      </c>
      <c r="CB33">
        <v>28865</v>
      </c>
      <c r="CC33">
        <v>17.5</v>
      </c>
      <c r="CE33">
        <v>26</v>
      </c>
      <c r="CF33">
        <v>2339629.2646176354</v>
      </c>
      <c r="CG33">
        <v>2426505.5680552218</v>
      </c>
      <c r="CH33">
        <v>4766134.8326728567</v>
      </c>
      <c r="CJ33" s="38"/>
      <c r="CK33" s="40"/>
      <c r="CL33" s="40"/>
      <c r="CN33" s="38"/>
      <c r="CO33" s="40"/>
      <c r="CP33" s="40"/>
      <c r="CQ33" s="40"/>
      <c r="CR33" s="40"/>
      <c r="CT33" s="41"/>
      <c r="CU33" s="54"/>
      <c r="CX33" s="61" t="s">
        <v>489</v>
      </c>
      <c r="CY33" s="62">
        <v>43993638</v>
      </c>
    </row>
    <row r="34" spans="3:103" x14ac:dyDescent="0.25">
      <c r="C34" s="13">
        <f t="shared" si="4"/>
        <v>28</v>
      </c>
      <c r="D34" s="21">
        <f t="shared" si="0"/>
        <v>224585</v>
      </c>
      <c r="E34" s="20">
        <f t="shared" si="1"/>
        <v>221410</v>
      </c>
      <c r="F34" s="69">
        <f t="shared" si="2"/>
        <v>445995</v>
      </c>
      <c r="T34">
        <v>28</v>
      </c>
      <c r="U34">
        <v>445995</v>
      </c>
      <c r="V34">
        <v>221410</v>
      </c>
      <c r="W34">
        <v>224585</v>
      </c>
      <c r="X34">
        <v>5525</v>
      </c>
      <c r="Y34">
        <v>2685</v>
      </c>
      <c r="Z34">
        <v>2840</v>
      </c>
      <c r="AA34">
        <v>1420</v>
      </c>
      <c r="AB34">
        <v>670</v>
      </c>
      <c r="AC34">
        <v>750</v>
      </c>
      <c r="AD34">
        <v>7685</v>
      </c>
      <c r="AE34">
        <v>3795</v>
      </c>
      <c r="AF34">
        <v>3890</v>
      </c>
      <c r="AG34">
        <v>10305</v>
      </c>
      <c r="AH34">
        <v>5055</v>
      </c>
      <c r="AI34">
        <v>5245</v>
      </c>
      <c r="AJ34" s="60">
        <v>94610</v>
      </c>
      <c r="AK34" s="60">
        <v>47120</v>
      </c>
      <c r="AL34" s="60">
        <v>47485</v>
      </c>
      <c r="AM34">
        <v>169895</v>
      </c>
      <c r="AN34">
        <v>84035</v>
      </c>
      <c r="AO34">
        <v>85860</v>
      </c>
      <c r="AP34">
        <v>16860</v>
      </c>
      <c r="AQ34">
        <v>8340</v>
      </c>
      <c r="AR34">
        <v>8525</v>
      </c>
      <c r="AS34">
        <v>15345</v>
      </c>
      <c r="AT34">
        <v>7805</v>
      </c>
      <c r="AU34">
        <v>7535</v>
      </c>
      <c r="AV34">
        <v>62295</v>
      </c>
      <c r="AW34">
        <v>31180</v>
      </c>
      <c r="AX34">
        <v>31120</v>
      </c>
      <c r="AY34">
        <v>60205</v>
      </c>
      <c r="AZ34">
        <v>29780</v>
      </c>
      <c r="BA34">
        <v>30425</v>
      </c>
      <c r="BB34">
        <v>635</v>
      </c>
      <c r="BC34">
        <v>340</v>
      </c>
      <c r="BD34">
        <v>295</v>
      </c>
      <c r="BE34">
        <v>520</v>
      </c>
      <c r="BF34">
        <v>240</v>
      </c>
      <c r="BG34">
        <v>280</v>
      </c>
      <c r="BH34">
        <v>700</v>
      </c>
      <c r="BI34">
        <v>360</v>
      </c>
      <c r="BJ34">
        <v>340</v>
      </c>
      <c r="BK34">
        <v>51780</v>
      </c>
      <c r="BL34">
        <v>25420</v>
      </c>
      <c r="BM34">
        <v>26355</v>
      </c>
      <c r="BN34">
        <v>83210</v>
      </c>
      <c r="BO34">
        <v>40825</v>
      </c>
      <c r="BP34">
        <v>42390</v>
      </c>
      <c r="BQ34">
        <v>35870</v>
      </c>
      <c r="BR34">
        <v>17615</v>
      </c>
      <c r="BS34">
        <v>18255</v>
      </c>
      <c r="BT34" s="47"/>
      <c r="BU34" s="47"/>
      <c r="BV34" s="47"/>
      <c r="CE34">
        <v>27</v>
      </c>
      <c r="CF34">
        <v>2275640.0923334341</v>
      </c>
      <c r="CG34">
        <v>2341553.917735206</v>
      </c>
      <c r="CH34">
        <v>4617194.0100686401</v>
      </c>
      <c r="CJ34" s="39"/>
      <c r="CK34" s="40"/>
      <c r="CL34" s="40"/>
      <c r="CN34" s="39"/>
      <c r="CO34" s="40"/>
      <c r="CP34" s="40"/>
      <c r="CQ34" s="40"/>
      <c r="CR34" s="40"/>
      <c r="CT34" s="41"/>
      <c r="CU34" s="54"/>
      <c r="CX34" s="61" t="s">
        <v>138</v>
      </c>
      <c r="CY34" s="62">
        <v>43053054</v>
      </c>
    </row>
    <row r="35" spans="3:103" x14ac:dyDescent="0.25">
      <c r="C35" s="13">
        <f t="shared" si="4"/>
        <v>29</v>
      </c>
      <c r="D35" s="21">
        <f t="shared" si="0"/>
        <v>227890</v>
      </c>
      <c r="E35" s="20">
        <f t="shared" si="1"/>
        <v>224235</v>
      </c>
      <c r="F35" s="69">
        <f t="shared" si="2"/>
        <v>452130</v>
      </c>
      <c r="T35">
        <v>29</v>
      </c>
      <c r="U35">
        <v>452130</v>
      </c>
      <c r="V35">
        <v>224235</v>
      </c>
      <c r="W35">
        <v>227890</v>
      </c>
      <c r="X35">
        <v>5545</v>
      </c>
      <c r="Y35">
        <v>2700</v>
      </c>
      <c r="Z35">
        <v>2845</v>
      </c>
      <c r="AA35">
        <v>1540</v>
      </c>
      <c r="AB35">
        <v>725</v>
      </c>
      <c r="AC35">
        <v>815</v>
      </c>
      <c r="AD35">
        <v>7795</v>
      </c>
      <c r="AE35">
        <v>3920</v>
      </c>
      <c r="AF35">
        <v>3870</v>
      </c>
      <c r="AG35">
        <v>10360</v>
      </c>
      <c r="AH35">
        <v>5095</v>
      </c>
      <c r="AI35">
        <v>5260</v>
      </c>
      <c r="AJ35" s="60">
        <v>95515</v>
      </c>
      <c r="AK35" s="60">
        <v>47325</v>
      </c>
      <c r="AL35" s="60">
        <v>48190</v>
      </c>
      <c r="AM35">
        <v>171415</v>
      </c>
      <c r="AN35">
        <v>84505</v>
      </c>
      <c r="AO35">
        <v>86905</v>
      </c>
      <c r="AP35">
        <v>17170</v>
      </c>
      <c r="AQ35">
        <v>8645</v>
      </c>
      <c r="AR35">
        <v>8525</v>
      </c>
      <c r="AS35">
        <v>15680</v>
      </c>
      <c r="AT35">
        <v>7830</v>
      </c>
      <c r="AU35">
        <v>7850</v>
      </c>
      <c r="AV35">
        <v>64520</v>
      </c>
      <c r="AW35">
        <v>32340</v>
      </c>
      <c r="AX35">
        <v>32180</v>
      </c>
      <c r="AY35">
        <v>60800</v>
      </c>
      <c r="AZ35">
        <v>30270</v>
      </c>
      <c r="BA35">
        <v>30530</v>
      </c>
      <c r="BB35">
        <v>555</v>
      </c>
      <c r="BC35">
        <v>255</v>
      </c>
      <c r="BD35">
        <v>295</v>
      </c>
      <c r="BE35">
        <v>545</v>
      </c>
      <c r="BF35">
        <v>270</v>
      </c>
      <c r="BG35">
        <v>270</v>
      </c>
      <c r="BH35">
        <v>700</v>
      </c>
      <c r="BI35">
        <v>345</v>
      </c>
      <c r="BJ35">
        <v>350</v>
      </c>
      <c r="BK35">
        <v>51820</v>
      </c>
      <c r="BL35">
        <v>25315</v>
      </c>
      <c r="BM35">
        <v>26505</v>
      </c>
      <c r="BN35">
        <v>83330</v>
      </c>
      <c r="BO35">
        <v>40760</v>
      </c>
      <c r="BP35">
        <v>42570</v>
      </c>
      <c r="BQ35">
        <v>35735</v>
      </c>
      <c r="BR35">
        <v>17700</v>
      </c>
      <c r="BS35">
        <v>18035</v>
      </c>
      <c r="BT35" s="47"/>
      <c r="BU35" s="47"/>
      <c r="BV35" s="47"/>
      <c r="BW35" t="s">
        <v>60</v>
      </c>
      <c r="BX35">
        <v>38.299999999999997</v>
      </c>
      <c r="BY35" t="s">
        <v>61</v>
      </c>
      <c r="BZ35">
        <v>37.1</v>
      </c>
      <c r="CA35" t="s">
        <v>709</v>
      </c>
      <c r="CB35">
        <v>39.5</v>
      </c>
      <c r="CC35" t="s">
        <v>710</v>
      </c>
      <c r="CE35">
        <v>28</v>
      </c>
      <c r="CF35">
        <v>2259592.4933093302</v>
      </c>
      <c r="CG35">
        <v>2281278.9444942004</v>
      </c>
      <c r="CH35">
        <v>4540871.4378035311</v>
      </c>
      <c r="CJ35" s="39"/>
      <c r="CK35" s="40"/>
      <c r="CL35" s="40"/>
      <c r="CN35" s="39"/>
      <c r="CO35" s="40"/>
      <c r="CP35" s="40"/>
      <c r="CQ35" s="40"/>
      <c r="CR35" s="40"/>
      <c r="CT35" s="41"/>
      <c r="CU35" s="54"/>
      <c r="CX35" s="61" t="s">
        <v>459</v>
      </c>
      <c r="CY35" s="62">
        <v>42813238</v>
      </c>
    </row>
    <row r="36" spans="3:103" x14ac:dyDescent="0.25">
      <c r="C36" s="13">
        <f t="shared" si="4"/>
        <v>30</v>
      </c>
      <c r="D36" s="21">
        <f t="shared" si="0"/>
        <v>233900</v>
      </c>
      <c r="E36" s="20">
        <f t="shared" si="1"/>
        <v>230600</v>
      </c>
      <c r="F36" s="69">
        <f t="shared" si="2"/>
        <v>464495</v>
      </c>
      <c r="T36">
        <v>30</v>
      </c>
      <c r="U36">
        <v>464495</v>
      </c>
      <c r="V36">
        <v>230600</v>
      </c>
      <c r="W36">
        <v>233900</v>
      </c>
      <c r="X36">
        <v>5740</v>
      </c>
      <c r="Y36">
        <v>2760</v>
      </c>
      <c r="Z36">
        <v>2985</v>
      </c>
      <c r="AA36">
        <v>1595</v>
      </c>
      <c r="AB36">
        <v>780</v>
      </c>
      <c r="AC36">
        <v>815</v>
      </c>
      <c r="AD36">
        <v>8065</v>
      </c>
      <c r="AE36">
        <v>3965</v>
      </c>
      <c r="AF36">
        <v>4100</v>
      </c>
      <c r="AG36">
        <v>10325</v>
      </c>
      <c r="AH36">
        <v>5065</v>
      </c>
      <c r="AI36">
        <v>5260</v>
      </c>
      <c r="AJ36" s="60">
        <v>99430</v>
      </c>
      <c r="AK36" s="60">
        <v>49530</v>
      </c>
      <c r="AL36" s="60">
        <v>49900</v>
      </c>
      <c r="AM36">
        <v>174370</v>
      </c>
      <c r="AN36">
        <v>85575</v>
      </c>
      <c r="AO36">
        <v>88790</v>
      </c>
      <c r="AP36">
        <v>17480</v>
      </c>
      <c r="AQ36">
        <v>8720</v>
      </c>
      <c r="AR36">
        <v>8755</v>
      </c>
      <c r="AS36">
        <v>15740</v>
      </c>
      <c r="AT36">
        <v>7930</v>
      </c>
      <c r="AU36">
        <v>7805</v>
      </c>
      <c r="AV36">
        <v>66930</v>
      </c>
      <c r="AW36">
        <v>33965</v>
      </c>
      <c r="AX36">
        <v>32970</v>
      </c>
      <c r="AY36">
        <v>62915</v>
      </c>
      <c r="AZ36">
        <v>31370</v>
      </c>
      <c r="BA36">
        <v>31550</v>
      </c>
      <c r="BB36">
        <v>610</v>
      </c>
      <c r="BC36">
        <v>305</v>
      </c>
      <c r="BD36">
        <v>310</v>
      </c>
      <c r="BE36">
        <v>590</v>
      </c>
      <c r="BF36">
        <v>270</v>
      </c>
      <c r="BG36">
        <v>315</v>
      </c>
      <c r="BH36">
        <v>710</v>
      </c>
      <c r="BI36">
        <v>355</v>
      </c>
      <c r="BJ36">
        <v>355</v>
      </c>
      <c r="BK36">
        <v>53810</v>
      </c>
      <c r="BL36">
        <v>26375</v>
      </c>
      <c r="BM36">
        <v>27435</v>
      </c>
      <c r="BN36">
        <v>83875</v>
      </c>
      <c r="BO36">
        <v>40705</v>
      </c>
      <c r="BP36">
        <v>43170</v>
      </c>
      <c r="BQ36">
        <v>37035</v>
      </c>
      <c r="BR36">
        <v>18355</v>
      </c>
      <c r="BS36">
        <v>18680</v>
      </c>
      <c r="BT36" s="47"/>
      <c r="BU36" s="47"/>
      <c r="BV36" s="47"/>
      <c r="BW36" t="s">
        <v>62</v>
      </c>
      <c r="CE36">
        <v>29</v>
      </c>
      <c r="CF36">
        <v>2292844.7282777713</v>
      </c>
      <c r="CG36">
        <v>2310386.08969178</v>
      </c>
      <c r="CH36">
        <v>4603230.8179695513</v>
      </c>
      <c r="CJ36" s="39"/>
      <c r="CK36" s="40"/>
      <c r="CL36" s="40"/>
      <c r="CN36" s="39"/>
      <c r="CO36" s="40"/>
      <c r="CP36" s="40"/>
      <c r="CQ36" s="40"/>
      <c r="CR36" s="40"/>
      <c r="CT36" s="41"/>
      <c r="CU36" s="54"/>
      <c r="CX36" s="61" t="s">
        <v>295</v>
      </c>
      <c r="CY36" s="62">
        <v>39309783</v>
      </c>
    </row>
    <row r="37" spans="3:103" x14ac:dyDescent="0.25">
      <c r="C37" s="13">
        <f t="shared" si="4"/>
        <v>31</v>
      </c>
      <c r="D37" s="21">
        <f t="shared" si="0"/>
        <v>235450</v>
      </c>
      <c r="E37" s="20">
        <f t="shared" si="1"/>
        <v>230230</v>
      </c>
      <c r="F37" s="69">
        <f t="shared" si="2"/>
        <v>465690</v>
      </c>
      <c r="T37">
        <v>31</v>
      </c>
      <c r="U37">
        <v>465690</v>
      </c>
      <c r="V37">
        <v>230230</v>
      </c>
      <c r="W37">
        <v>235450</v>
      </c>
      <c r="X37">
        <v>5835</v>
      </c>
      <c r="Y37">
        <v>2870</v>
      </c>
      <c r="Z37">
        <v>2965</v>
      </c>
      <c r="AA37">
        <v>1485</v>
      </c>
      <c r="AB37">
        <v>760</v>
      </c>
      <c r="AC37">
        <v>730</v>
      </c>
      <c r="AD37">
        <v>8120</v>
      </c>
      <c r="AE37">
        <v>3920</v>
      </c>
      <c r="AF37">
        <v>4200</v>
      </c>
      <c r="AG37">
        <v>10330</v>
      </c>
      <c r="AH37">
        <v>5095</v>
      </c>
      <c r="AI37">
        <v>5230</v>
      </c>
      <c r="AJ37" s="60">
        <v>101095</v>
      </c>
      <c r="AK37" s="60">
        <v>50130</v>
      </c>
      <c r="AL37" s="60">
        <v>50970</v>
      </c>
      <c r="AM37">
        <v>174725</v>
      </c>
      <c r="AN37">
        <v>85420</v>
      </c>
      <c r="AO37">
        <v>89300</v>
      </c>
      <c r="AP37">
        <v>17085</v>
      </c>
      <c r="AQ37">
        <v>8480</v>
      </c>
      <c r="AR37">
        <v>8610</v>
      </c>
      <c r="AS37">
        <v>15635</v>
      </c>
      <c r="AT37">
        <v>7875</v>
      </c>
      <c r="AU37">
        <v>7760</v>
      </c>
      <c r="AV37">
        <v>66650</v>
      </c>
      <c r="AW37">
        <v>33520</v>
      </c>
      <c r="AX37">
        <v>33130</v>
      </c>
      <c r="AY37">
        <v>62865</v>
      </c>
      <c r="AZ37">
        <v>31255</v>
      </c>
      <c r="BA37">
        <v>31605</v>
      </c>
      <c r="BB37">
        <v>625</v>
      </c>
      <c r="BC37">
        <v>315</v>
      </c>
      <c r="BD37">
        <v>310</v>
      </c>
      <c r="BE37">
        <v>540</v>
      </c>
      <c r="BF37">
        <v>255</v>
      </c>
      <c r="BG37">
        <v>290</v>
      </c>
      <c r="BH37">
        <v>695</v>
      </c>
      <c r="BI37">
        <v>345</v>
      </c>
      <c r="BJ37">
        <v>350</v>
      </c>
      <c r="BK37">
        <v>54555</v>
      </c>
      <c r="BL37">
        <v>26355</v>
      </c>
      <c r="BM37">
        <v>28200</v>
      </c>
      <c r="BN37">
        <v>84750</v>
      </c>
      <c r="BO37">
        <v>40900</v>
      </c>
      <c r="BP37">
        <v>43850</v>
      </c>
      <c r="BQ37">
        <v>36715</v>
      </c>
      <c r="BR37">
        <v>18205</v>
      </c>
      <c r="BS37">
        <v>18510</v>
      </c>
      <c r="BT37" s="47"/>
      <c r="BU37" s="47"/>
      <c r="BV37" s="47"/>
      <c r="CE37">
        <v>30</v>
      </c>
      <c r="CF37">
        <v>2177798.9162644991</v>
      </c>
      <c r="CG37">
        <v>2195970.5300925723</v>
      </c>
      <c r="CH37">
        <v>4373769.4463570714</v>
      </c>
      <c r="CJ37" s="39"/>
      <c r="CK37" s="40"/>
      <c r="CL37" s="40"/>
      <c r="CN37" s="39"/>
      <c r="CO37" s="40"/>
      <c r="CP37" s="40"/>
      <c r="CQ37" s="40"/>
      <c r="CR37" s="40"/>
      <c r="CT37" s="41"/>
      <c r="CU37" s="54"/>
      <c r="CX37" s="61" t="s">
        <v>131</v>
      </c>
      <c r="CY37" s="62">
        <v>38041754</v>
      </c>
    </row>
    <row r="38" spans="3:103" x14ac:dyDescent="0.25">
      <c r="C38" s="13">
        <f t="shared" si="4"/>
        <v>32</v>
      </c>
      <c r="D38" s="21">
        <f t="shared" si="0"/>
        <v>236785</v>
      </c>
      <c r="E38" s="20">
        <f t="shared" si="1"/>
        <v>230275</v>
      </c>
      <c r="F38" s="69">
        <f t="shared" si="2"/>
        <v>467060</v>
      </c>
      <c r="T38">
        <v>32</v>
      </c>
      <c r="U38">
        <v>467060</v>
      </c>
      <c r="V38">
        <v>230275</v>
      </c>
      <c r="W38">
        <v>236785</v>
      </c>
      <c r="X38">
        <v>5910</v>
      </c>
      <c r="Y38">
        <v>2840</v>
      </c>
      <c r="Z38">
        <v>3065</v>
      </c>
      <c r="AA38">
        <v>1515</v>
      </c>
      <c r="AB38">
        <v>710</v>
      </c>
      <c r="AC38">
        <v>805</v>
      </c>
      <c r="AD38">
        <v>8350</v>
      </c>
      <c r="AE38">
        <v>4015</v>
      </c>
      <c r="AF38">
        <v>4330</v>
      </c>
      <c r="AG38">
        <v>10435</v>
      </c>
      <c r="AH38">
        <v>5125</v>
      </c>
      <c r="AI38">
        <v>5305</v>
      </c>
      <c r="AJ38" s="60">
        <v>102915</v>
      </c>
      <c r="AK38" s="60">
        <v>51195</v>
      </c>
      <c r="AL38" s="60">
        <v>51725</v>
      </c>
      <c r="AM38">
        <v>172710</v>
      </c>
      <c r="AN38">
        <v>84155</v>
      </c>
      <c r="AO38">
        <v>88555</v>
      </c>
      <c r="AP38">
        <v>17200</v>
      </c>
      <c r="AQ38">
        <v>8475</v>
      </c>
      <c r="AR38">
        <v>8725</v>
      </c>
      <c r="AS38">
        <v>15605</v>
      </c>
      <c r="AT38">
        <v>7750</v>
      </c>
      <c r="AU38">
        <v>7860</v>
      </c>
      <c r="AV38">
        <v>67515</v>
      </c>
      <c r="AW38">
        <v>34000</v>
      </c>
      <c r="AX38">
        <v>33515</v>
      </c>
      <c r="AY38">
        <v>63040</v>
      </c>
      <c r="AZ38">
        <v>31105</v>
      </c>
      <c r="BA38">
        <v>31935</v>
      </c>
      <c r="BB38">
        <v>545</v>
      </c>
      <c r="BC38">
        <v>250</v>
      </c>
      <c r="BD38">
        <v>295</v>
      </c>
      <c r="BE38">
        <v>610</v>
      </c>
      <c r="BF38">
        <v>285</v>
      </c>
      <c r="BG38">
        <v>325</v>
      </c>
      <c r="BH38">
        <v>705</v>
      </c>
      <c r="BI38">
        <v>360</v>
      </c>
      <c r="BJ38">
        <v>345</v>
      </c>
      <c r="BK38">
        <v>55760</v>
      </c>
      <c r="BL38">
        <v>27255</v>
      </c>
      <c r="BM38">
        <v>28505</v>
      </c>
      <c r="BN38">
        <v>83975</v>
      </c>
      <c r="BO38">
        <v>40325</v>
      </c>
      <c r="BP38">
        <v>43655</v>
      </c>
      <c r="BQ38">
        <v>36340</v>
      </c>
      <c r="BR38">
        <v>17925</v>
      </c>
      <c r="BS38">
        <v>18415</v>
      </c>
      <c r="BT38" s="47"/>
      <c r="BU38" s="47"/>
      <c r="BV38" s="47"/>
      <c r="CE38">
        <v>31</v>
      </c>
      <c r="CF38">
        <v>2192230.6747946828</v>
      </c>
      <c r="CG38">
        <v>2192447.0734744705</v>
      </c>
      <c r="CH38">
        <v>4384677.7482691538</v>
      </c>
      <c r="CJ38" s="39"/>
      <c r="CK38" s="40"/>
      <c r="CL38" s="40"/>
      <c r="CN38" s="39"/>
      <c r="CO38" s="40"/>
      <c r="CP38" s="40"/>
      <c r="CQ38" s="40"/>
      <c r="CR38" s="40"/>
      <c r="CT38" s="41"/>
      <c r="CU38" s="54"/>
      <c r="CX38" s="61" t="s">
        <v>405</v>
      </c>
      <c r="CY38" s="62">
        <v>37887768</v>
      </c>
    </row>
    <row r="39" spans="3:103" x14ac:dyDescent="0.25">
      <c r="C39" s="13">
        <f t="shared" si="4"/>
        <v>33</v>
      </c>
      <c r="D39" s="21">
        <f t="shared" si="0"/>
        <v>237225</v>
      </c>
      <c r="E39" s="20">
        <f t="shared" si="1"/>
        <v>228745</v>
      </c>
      <c r="F39" s="69">
        <f t="shared" si="2"/>
        <v>465970</v>
      </c>
      <c r="T39">
        <v>33</v>
      </c>
      <c r="U39">
        <v>465970</v>
      </c>
      <c r="V39">
        <v>228745</v>
      </c>
      <c r="W39">
        <v>237225</v>
      </c>
      <c r="X39">
        <v>5945</v>
      </c>
      <c r="Y39">
        <v>2845</v>
      </c>
      <c r="Z39">
        <v>3100</v>
      </c>
      <c r="AA39">
        <v>1545</v>
      </c>
      <c r="AB39">
        <v>735</v>
      </c>
      <c r="AC39">
        <v>810</v>
      </c>
      <c r="AD39">
        <v>8550</v>
      </c>
      <c r="AE39">
        <v>4125</v>
      </c>
      <c r="AF39">
        <v>4425</v>
      </c>
      <c r="AG39">
        <v>10425</v>
      </c>
      <c r="AH39">
        <v>5020</v>
      </c>
      <c r="AI39">
        <v>5410</v>
      </c>
      <c r="AJ39" s="60">
        <v>103640</v>
      </c>
      <c r="AK39" s="60">
        <v>51365</v>
      </c>
      <c r="AL39" s="60">
        <v>52275</v>
      </c>
      <c r="AM39">
        <v>172915</v>
      </c>
      <c r="AN39">
        <v>83860</v>
      </c>
      <c r="AO39">
        <v>89055</v>
      </c>
      <c r="AP39">
        <v>16670</v>
      </c>
      <c r="AQ39">
        <v>8265</v>
      </c>
      <c r="AR39">
        <v>8405</v>
      </c>
      <c r="AS39">
        <v>15495</v>
      </c>
      <c r="AT39">
        <v>7600</v>
      </c>
      <c r="AU39">
        <v>7895</v>
      </c>
      <c r="AV39">
        <v>66590</v>
      </c>
      <c r="AW39">
        <v>33365</v>
      </c>
      <c r="AX39">
        <v>33225</v>
      </c>
      <c r="AY39">
        <v>62430</v>
      </c>
      <c r="AZ39">
        <v>30680</v>
      </c>
      <c r="BA39">
        <v>31750</v>
      </c>
      <c r="BB39">
        <v>520</v>
      </c>
      <c r="BC39">
        <v>260</v>
      </c>
      <c r="BD39">
        <v>255</v>
      </c>
      <c r="BE39">
        <v>600</v>
      </c>
      <c r="BF39">
        <v>300</v>
      </c>
      <c r="BG39">
        <v>300</v>
      </c>
      <c r="BH39">
        <v>640</v>
      </c>
      <c r="BI39">
        <v>320</v>
      </c>
      <c r="BJ39">
        <v>320</v>
      </c>
      <c r="BK39">
        <v>56540</v>
      </c>
      <c r="BL39">
        <v>27565</v>
      </c>
      <c r="BM39">
        <v>28975</v>
      </c>
      <c r="BN39">
        <v>84220</v>
      </c>
      <c r="BO39">
        <v>40240</v>
      </c>
      <c r="BP39">
        <v>43970</v>
      </c>
      <c r="BQ39">
        <v>36295</v>
      </c>
      <c r="BR39">
        <v>17715</v>
      </c>
      <c r="BS39">
        <v>18580</v>
      </c>
      <c r="BT39" s="47"/>
      <c r="BU39" s="47"/>
      <c r="BV39" s="47"/>
      <c r="CE39">
        <v>32</v>
      </c>
      <c r="CF39">
        <v>2204660.608754551</v>
      </c>
      <c r="CG39">
        <v>2192875.6019820776</v>
      </c>
      <c r="CH39">
        <v>4397536.2107366286</v>
      </c>
      <c r="CJ39" s="39"/>
      <c r="CK39" s="40"/>
      <c r="CL39" s="40"/>
      <c r="CN39" s="39"/>
      <c r="CO39" s="40"/>
      <c r="CP39" s="40"/>
      <c r="CQ39" s="40"/>
      <c r="CR39" s="40"/>
      <c r="CT39" s="41"/>
      <c r="CU39" s="54"/>
      <c r="CX39" s="61" t="s">
        <v>711</v>
      </c>
      <c r="CY39" s="62">
        <v>37411047</v>
      </c>
    </row>
    <row r="40" spans="3:103" x14ac:dyDescent="0.25">
      <c r="C40" s="13">
        <f t="shared" si="4"/>
        <v>34</v>
      </c>
      <c r="D40" s="21">
        <f t="shared" si="0"/>
        <v>237740</v>
      </c>
      <c r="E40" s="20">
        <f t="shared" si="1"/>
        <v>228440</v>
      </c>
      <c r="F40" s="69">
        <f t="shared" si="2"/>
        <v>466185</v>
      </c>
      <c r="T40">
        <v>34</v>
      </c>
      <c r="U40">
        <v>466185</v>
      </c>
      <c r="V40">
        <v>228440</v>
      </c>
      <c r="W40">
        <v>237740</v>
      </c>
      <c r="X40">
        <v>5970</v>
      </c>
      <c r="Y40">
        <v>2870</v>
      </c>
      <c r="Z40">
        <v>3100</v>
      </c>
      <c r="AA40">
        <v>1615</v>
      </c>
      <c r="AB40">
        <v>755</v>
      </c>
      <c r="AC40">
        <v>865</v>
      </c>
      <c r="AD40">
        <v>8425</v>
      </c>
      <c r="AE40">
        <v>4115</v>
      </c>
      <c r="AF40">
        <v>4315</v>
      </c>
      <c r="AG40">
        <v>10215</v>
      </c>
      <c r="AH40">
        <v>4820</v>
      </c>
      <c r="AI40">
        <v>5395</v>
      </c>
      <c r="AJ40" s="60">
        <v>108420</v>
      </c>
      <c r="AK40" s="60">
        <v>54215</v>
      </c>
      <c r="AL40" s="60">
        <v>54205</v>
      </c>
      <c r="AM40">
        <v>170050</v>
      </c>
      <c r="AN40">
        <v>81785</v>
      </c>
      <c r="AO40">
        <v>88265</v>
      </c>
      <c r="AP40">
        <v>16750</v>
      </c>
      <c r="AQ40">
        <v>8270</v>
      </c>
      <c r="AR40">
        <v>8480</v>
      </c>
      <c r="AS40">
        <v>15045</v>
      </c>
      <c r="AT40">
        <v>7455</v>
      </c>
      <c r="AU40">
        <v>7595</v>
      </c>
      <c r="AV40">
        <v>65490</v>
      </c>
      <c r="AW40">
        <v>32705</v>
      </c>
      <c r="AX40">
        <v>32790</v>
      </c>
      <c r="AY40">
        <v>62495</v>
      </c>
      <c r="AZ40">
        <v>30620</v>
      </c>
      <c r="BA40">
        <v>31875</v>
      </c>
      <c r="BB40">
        <v>515</v>
      </c>
      <c r="BC40">
        <v>260</v>
      </c>
      <c r="BD40">
        <v>255</v>
      </c>
      <c r="BE40">
        <v>550</v>
      </c>
      <c r="BF40">
        <v>285</v>
      </c>
      <c r="BG40">
        <v>265</v>
      </c>
      <c r="BH40">
        <v>640</v>
      </c>
      <c r="BI40">
        <v>290</v>
      </c>
      <c r="BJ40">
        <v>350</v>
      </c>
      <c r="BK40">
        <v>58510</v>
      </c>
      <c r="BL40">
        <v>28720</v>
      </c>
      <c r="BM40">
        <v>29790</v>
      </c>
      <c r="BN40">
        <v>83030</v>
      </c>
      <c r="BO40">
        <v>39450</v>
      </c>
      <c r="BP40">
        <v>43575</v>
      </c>
      <c r="BQ40">
        <v>36245</v>
      </c>
      <c r="BR40">
        <v>17725</v>
      </c>
      <c r="BS40">
        <v>18520</v>
      </c>
      <c r="BT40" s="47"/>
      <c r="BU40" s="47"/>
      <c r="BV40" s="47"/>
      <c r="CE40">
        <v>33</v>
      </c>
      <c r="CF40">
        <v>2208757.366014732</v>
      </c>
      <c r="CG40">
        <v>2178305.6327234409</v>
      </c>
      <c r="CH40">
        <v>4387062.9987381734</v>
      </c>
      <c r="CJ40" s="39"/>
      <c r="CK40" s="40"/>
      <c r="CL40" s="40"/>
      <c r="CN40" s="39"/>
      <c r="CO40" s="40"/>
      <c r="CP40" s="40"/>
      <c r="CQ40" s="40"/>
      <c r="CR40" s="40"/>
      <c r="CT40" s="41"/>
      <c r="CU40" s="54"/>
      <c r="CX40" s="61" t="s">
        <v>365</v>
      </c>
      <c r="CY40" s="62">
        <v>36471769</v>
      </c>
    </row>
    <row r="41" spans="3:103" x14ac:dyDescent="0.25">
      <c r="C41" s="13">
        <f t="shared" si="4"/>
        <v>35</v>
      </c>
      <c r="D41" s="21">
        <f t="shared" si="0"/>
        <v>238730</v>
      </c>
      <c r="E41" s="20">
        <f t="shared" si="1"/>
        <v>229635</v>
      </c>
      <c r="F41" s="69">
        <f t="shared" si="2"/>
        <v>468365</v>
      </c>
      <c r="T41">
        <v>35</v>
      </c>
      <c r="U41">
        <v>468365</v>
      </c>
      <c r="V41">
        <v>229635</v>
      </c>
      <c r="W41">
        <v>238730</v>
      </c>
      <c r="X41">
        <v>5960</v>
      </c>
      <c r="Y41">
        <v>2795</v>
      </c>
      <c r="Z41">
        <v>3165</v>
      </c>
      <c r="AA41">
        <v>1565</v>
      </c>
      <c r="AB41">
        <v>745</v>
      </c>
      <c r="AC41">
        <v>820</v>
      </c>
      <c r="AD41">
        <v>8630</v>
      </c>
      <c r="AE41">
        <v>4145</v>
      </c>
      <c r="AF41">
        <v>4480</v>
      </c>
      <c r="AG41">
        <v>10285</v>
      </c>
      <c r="AH41">
        <v>4855</v>
      </c>
      <c r="AI41">
        <v>5430</v>
      </c>
      <c r="AJ41" s="60">
        <v>111825</v>
      </c>
      <c r="AK41" s="60">
        <v>55655</v>
      </c>
      <c r="AL41" s="60">
        <v>56170</v>
      </c>
      <c r="AM41">
        <v>171435</v>
      </c>
      <c r="AN41">
        <v>82410</v>
      </c>
      <c r="AO41">
        <v>89025</v>
      </c>
      <c r="AP41">
        <v>16800</v>
      </c>
      <c r="AQ41">
        <v>8290</v>
      </c>
      <c r="AR41">
        <v>8510</v>
      </c>
      <c r="AS41">
        <v>14895</v>
      </c>
      <c r="AT41">
        <v>7520</v>
      </c>
      <c r="AU41">
        <v>7375</v>
      </c>
      <c r="AV41">
        <v>64095</v>
      </c>
      <c r="AW41">
        <v>32330</v>
      </c>
      <c r="AX41">
        <v>31765</v>
      </c>
      <c r="AY41">
        <v>61135</v>
      </c>
      <c r="AZ41">
        <v>30025</v>
      </c>
      <c r="BA41">
        <v>31110</v>
      </c>
      <c r="BB41">
        <v>525</v>
      </c>
      <c r="BC41">
        <v>275</v>
      </c>
      <c r="BD41">
        <v>250</v>
      </c>
      <c r="BE41">
        <v>560</v>
      </c>
      <c r="BF41">
        <v>275</v>
      </c>
      <c r="BG41">
        <v>280</v>
      </c>
      <c r="BH41">
        <v>655</v>
      </c>
      <c r="BI41">
        <v>315</v>
      </c>
      <c r="BJ41">
        <v>335</v>
      </c>
      <c r="BK41">
        <v>59815</v>
      </c>
      <c r="BL41">
        <v>29355</v>
      </c>
      <c r="BM41">
        <v>30465</v>
      </c>
      <c r="BN41">
        <v>83315</v>
      </c>
      <c r="BO41">
        <v>39440</v>
      </c>
      <c r="BP41">
        <v>43880</v>
      </c>
      <c r="BQ41">
        <v>35140</v>
      </c>
      <c r="BR41">
        <v>17155</v>
      </c>
      <c r="BS41">
        <v>17990</v>
      </c>
      <c r="BT41" s="47"/>
      <c r="BU41" s="47"/>
      <c r="BV41" s="47"/>
      <c r="CE41">
        <v>34</v>
      </c>
      <c r="CF41">
        <v>2213552.4341715351</v>
      </c>
      <c r="CG41">
        <v>2175401.1617274382</v>
      </c>
      <c r="CH41">
        <v>4388953.5958989728</v>
      </c>
      <c r="CK41" s="40"/>
      <c r="CL41" s="40"/>
      <c r="CO41" s="40"/>
      <c r="CP41" s="40"/>
      <c r="CQ41" s="40"/>
      <c r="CR41" s="40"/>
      <c r="CT41" s="41"/>
      <c r="CU41" s="54"/>
      <c r="CX41" s="61" t="s">
        <v>429</v>
      </c>
      <c r="CY41" s="62">
        <v>34268528</v>
      </c>
    </row>
    <row r="42" spans="3:103" x14ac:dyDescent="0.25">
      <c r="C42" s="13">
        <f t="shared" si="4"/>
        <v>36</v>
      </c>
      <c r="D42" s="21">
        <f t="shared" si="0"/>
        <v>237050</v>
      </c>
      <c r="E42" s="20">
        <f t="shared" si="1"/>
        <v>227275</v>
      </c>
      <c r="F42" s="69">
        <f t="shared" si="2"/>
        <v>464320</v>
      </c>
      <c r="T42">
        <v>36</v>
      </c>
      <c r="U42">
        <v>464320</v>
      </c>
      <c r="V42">
        <v>227275</v>
      </c>
      <c r="W42">
        <v>237050</v>
      </c>
      <c r="X42">
        <v>6165</v>
      </c>
      <c r="Y42">
        <v>2890</v>
      </c>
      <c r="Z42">
        <v>3275</v>
      </c>
      <c r="AA42">
        <v>1545</v>
      </c>
      <c r="AB42">
        <v>725</v>
      </c>
      <c r="AC42">
        <v>815</v>
      </c>
      <c r="AD42">
        <v>8820</v>
      </c>
      <c r="AE42">
        <v>4325</v>
      </c>
      <c r="AF42">
        <v>4495</v>
      </c>
      <c r="AG42">
        <v>10570</v>
      </c>
      <c r="AH42">
        <v>4965</v>
      </c>
      <c r="AI42">
        <v>5605</v>
      </c>
      <c r="AJ42" s="60">
        <v>112590</v>
      </c>
      <c r="AK42" s="60">
        <v>56290</v>
      </c>
      <c r="AL42" s="60">
        <v>56300</v>
      </c>
      <c r="AM42">
        <v>168905</v>
      </c>
      <c r="AN42">
        <v>81005</v>
      </c>
      <c r="AO42">
        <v>87900</v>
      </c>
      <c r="AP42">
        <v>16425</v>
      </c>
      <c r="AQ42">
        <v>8085</v>
      </c>
      <c r="AR42">
        <v>8340</v>
      </c>
      <c r="AS42">
        <v>14540</v>
      </c>
      <c r="AT42">
        <v>7270</v>
      </c>
      <c r="AU42">
        <v>7270</v>
      </c>
      <c r="AV42">
        <v>62810</v>
      </c>
      <c r="AW42">
        <v>31570</v>
      </c>
      <c r="AX42">
        <v>31240</v>
      </c>
      <c r="AY42">
        <v>60205</v>
      </c>
      <c r="AZ42">
        <v>29295</v>
      </c>
      <c r="BA42">
        <v>30910</v>
      </c>
      <c r="BB42">
        <v>510</v>
      </c>
      <c r="BC42">
        <v>245</v>
      </c>
      <c r="BD42">
        <v>265</v>
      </c>
      <c r="BE42">
        <v>535</v>
      </c>
      <c r="BF42">
        <v>255</v>
      </c>
      <c r="BG42">
        <v>280</v>
      </c>
      <c r="BH42">
        <v>695</v>
      </c>
      <c r="BI42">
        <v>340</v>
      </c>
      <c r="BJ42">
        <v>355</v>
      </c>
      <c r="BK42">
        <v>59905</v>
      </c>
      <c r="BL42">
        <v>29280</v>
      </c>
      <c r="BM42">
        <v>30625</v>
      </c>
      <c r="BN42">
        <v>81380</v>
      </c>
      <c r="BO42">
        <v>38195</v>
      </c>
      <c r="BP42">
        <v>43180</v>
      </c>
      <c r="BQ42">
        <v>34595</v>
      </c>
      <c r="BR42">
        <v>16735</v>
      </c>
      <c r="BS42">
        <v>17865</v>
      </c>
      <c r="BT42" s="47"/>
      <c r="BU42" s="47"/>
      <c r="BV42" s="47"/>
      <c r="CE42">
        <v>35</v>
      </c>
      <c r="CF42">
        <v>2207008.5831039376</v>
      </c>
      <c r="CG42">
        <v>2181936.3912268076</v>
      </c>
      <c r="CH42">
        <v>4388944.9743307456</v>
      </c>
      <c r="CX42" s="61" t="s">
        <v>499</v>
      </c>
      <c r="CY42" s="62">
        <v>32981716</v>
      </c>
    </row>
    <row r="43" spans="3:103" x14ac:dyDescent="0.25">
      <c r="C43" s="13">
        <f t="shared" si="4"/>
        <v>37</v>
      </c>
      <c r="D43" s="21">
        <f t="shared" si="0"/>
        <v>233180</v>
      </c>
      <c r="E43" s="20">
        <f t="shared" si="1"/>
        <v>221615</v>
      </c>
      <c r="F43" s="69">
        <f t="shared" si="2"/>
        <v>454795</v>
      </c>
      <c r="T43">
        <v>37</v>
      </c>
      <c r="U43">
        <v>454795</v>
      </c>
      <c r="V43">
        <v>221615</v>
      </c>
      <c r="W43">
        <v>233180</v>
      </c>
      <c r="X43">
        <v>6015</v>
      </c>
      <c r="Y43">
        <v>2920</v>
      </c>
      <c r="Z43">
        <v>3100</v>
      </c>
      <c r="AA43">
        <v>1700</v>
      </c>
      <c r="AB43">
        <v>790</v>
      </c>
      <c r="AC43">
        <v>910</v>
      </c>
      <c r="AD43">
        <v>8605</v>
      </c>
      <c r="AE43">
        <v>4190</v>
      </c>
      <c r="AF43">
        <v>4415</v>
      </c>
      <c r="AG43">
        <v>10505</v>
      </c>
      <c r="AH43">
        <v>4920</v>
      </c>
      <c r="AI43">
        <v>5580</v>
      </c>
      <c r="AJ43" s="60">
        <v>109720</v>
      </c>
      <c r="AK43" s="60">
        <v>54620</v>
      </c>
      <c r="AL43" s="60">
        <v>55105</v>
      </c>
      <c r="AM43">
        <v>167350</v>
      </c>
      <c r="AN43">
        <v>79580</v>
      </c>
      <c r="AO43">
        <v>87770</v>
      </c>
      <c r="AP43">
        <v>16075</v>
      </c>
      <c r="AQ43">
        <v>7930</v>
      </c>
      <c r="AR43">
        <v>8145</v>
      </c>
      <c r="AS43">
        <v>14330</v>
      </c>
      <c r="AT43">
        <v>7265</v>
      </c>
      <c r="AU43">
        <v>7070</v>
      </c>
      <c r="AV43">
        <v>61010</v>
      </c>
      <c r="AW43">
        <v>30455</v>
      </c>
      <c r="AX43">
        <v>30565</v>
      </c>
      <c r="AY43">
        <v>57885</v>
      </c>
      <c r="AZ43">
        <v>28170</v>
      </c>
      <c r="BA43">
        <v>29720</v>
      </c>
      <c r="BB43">
        <v>475</v>
      </c>
      <c r="BC43">
        <v>240</v>
      </c>
      <c r="BD43">
        <v>230</v>
      </c>
      <c r="BE43">
        <v>480</v>
      </c>
      <c r="BF43">
        <v>245</v>
      </c>
      <c r="BG43">
        <v>235</v>
      </c>
      <c r="BH43">
        <v>645</v>
      </c>
      <c r="BI43">
        <v>295</v>
      </c>
      <c r="BJ43">
        <v>345</v>
      </c>
      <c r="BK43">
        <v>58940</v>
      </c>
      <c r="BL43">
        <v>28840</v>
      </c>
      <c r="BM43">
        <v>30095</v>
      </c>
      <c r="BN43">
        <v>80870</v>
      </c>
      <c r="BO43">
        <v>37740</v>
      </c>
      <c r="BP43">
        <v>43125</v>
      </c>
      <c r="BQ43">
        <v>33095</v>
      </c>
      <c r="BR43">
        <v>15890</v>
      </c>
      <c r="BS43">
        <v>17210</v>
      </c>
      <c r="BT43" s="47"/>
      <c r="BU43" s="47"/>
      <c r="BV43" s="47"/>
      <c r="CE43">
        <v>36</v>
      </c>
      <c r="CF43">
        <v>2191477.3368440848</v>
      </c>
      <c r="CG43">
        <v>2159512.2403643727</v>
      </c>
      <c r="CH43">
        <v>4350989.5772084575</v>
      </c>
      <c r="CX43" s="61" t="s">
        <v>401</v>
      </c>
      <c r="CY43" s="62">
        <v>32510453</v>
      </c>
    </row>
    <row r="44" spans="3:103" x14ac:dyDescent="0.25">
      <c r="C44" s="13">
        <f t="shared" si="4"/>
        <v>38</v>
      </c>
      <c r="D44" s="21">
        <f t="shared" si="0"/>
        <v>229770</v>
      </c>
      <c r="E44" s="20">
        <f t="shared" si="1"/>
        <v>219890</v>
      </c>
      <c r="F44" s="69">
        <f t="shared" si="2"/>
        <v>449660</v>
      </c>
      <c r="T44">
        <v>38</v>
      </c>
      <c r="U44">
        <v>449660</v>
      </c>
      <c r="V44">
        <v>219890</v>
      </c>
      <c r="W44">
        <v>229770</v>
      </c>
      <c r="X44">
        <v>6250</v>
      </c>
      <c r="Y44">
        <v>2940</v>
      </c>
      <c r="Z44">
        <v>3310</v>
      </c>
      <c r="AA44">
        <v>1635</v>
      </c>
      <c r="AB44">
        <v>805</v>
      </c>
      <c r="AC44">
        <v>835</v>
      </c>
      <c r="AD44">
        <v>8950</v>
      </c>
      <c r="AE44">
        <v>4350</v>
      </c>
      <c r="AF44">
        <v>4600</v>
      </c>
      <c r="AG44">
        <v>10215</v>
      </c>
      <c r="AH44">
        <v>4870</v>
      </c>
      <c r="AI44">
        <v>5350</v>
      </c>
      <c r="AJ44" s="60">
        <v>108350</v>
      </c>
      <c r="AK44" s="60">
        <v>54105</v>
      </c>
      <c r="AL44" s="60">
        <v>54240</v>
      </c>
      <c r="AM44">
        <v>166420</v>
      </c>
      <c r="AN44">
        <v>79480</v>
      </c>
      <c r="AO44">
        <v>86940</v>
      </c>
      <c r="AP44">
        <v>15995</v>
      </c>
      <c r="AQ44">
        <v>7880</v>
      </c>
      <c r="AR44">
        <v>8110</v>
      </c>
      <c r="AS44">
        <v>13975</v>
      </c>
      <c r="AT44">
        <v>7020</v>
      </c>
      <c r="AU44">
        <v>6955</v>
      </c>
      <c r="AV44">
        <v>59285</v>
      </c>
      <c r="AW44">
        <v>29935</v>
      </c>
      <c r="AX44">
        <v>29350</v>
      </c>
      <c r="AY44">
        <v>56950</v>
      </c>
      <c r="AZ44">
        <v>27680</v>
      </c>
      <c r="BA44">
        <v>29275</v>
      </c>
      <c r="BB44">
        <v>475</v>
      </c>
      <c r="BC44">
        <v>255</v>
      </c>
      <c r="BD44">
        <v>220</v>
      </c>
      <c r="BE44">
        <v>525</v>
      </c>
      <c r="BF44">
        <v>245</v>
      </c>
      <c r="BG44">
        <v>280</v>
      </c>
      <c r="BH44">
        <v>625</v>
      </c>
      <c r="BI44">
        <v>320</v>
      </c>
      <c r="BJ44">
        <v>300</v>
      </c>
      <c r="BK44">
        <v>58310</v>
      </c>
      <c r="BL44">
        <v>28755</v>
      </c>
      <c r="BM44">
        <v>29555</v>
      </c>
      <c r="BN44">
        <v>79945</v>
      </c>
      <c r="BO44">
        <v>37470</v>
      </c>
      <c r="BP44">
        <v>42475</v>
      </c>
      <c r="BQ44">
        <v>32490</v>
      </c>
      <c r="BR44">
        <v>15585</v>
      </c>
      <c r="BS44">
        <v>16910</v>
      </c>
      <c r="BT44" s="47"/>
      <c r="BU44" s="47"/>
      <c r="BV44" s="47"/>
      <c r="CE44">
        <v>37</v>
      </c>
      <c r="CF44">
        <v>2155700.0017097816</v>
      </c>
      <c r="CG44">
        <v>2105732.2853298886</v>
      </c>
      <c r="CH44">
        <v>4261432.2870396702</v>
      </c>
      <c r="CX44" s="61" t="s">
        <v>341</v>
      </c>
      <c r="CY44" s="62">
        <v>31949777</v>
      </c>
    </row>
    <row r="45" spans="3:103" x14ac:dyDescent="0.25">
      <c r="C45" s="13">
        <f t="shared" si="4"/>
        <v>39</v>
      </c>
      <c r="D45" s="21">
        <f t="shared" si="0"/>
        <v>231010</v>
      </c>
      <c r="E45" s="20">
        <f t="shared" si="1"/>
        <v>220220</v>
      </c>
      <c r="F45" s="69">
        <f t="shared" si="2"/>
        <v>451230</v>
      </c>
      <c r="T45">
        <v>39</v>
      </c>
      <c r="U45">
        <v>451230</v>
      </c>
      <c r="V45">
        <v>220220</v>
      </c>
      <c r="W45">
        <v>231010</v>
      </c>
      <c r="X45">
        <v>6350</v>
      </c>
      <c r="Y45">
        <v>3015</v>
      </c>
      <c r="Z45">
        <v>3335</v>
      </c>
      <c r="AA45">
        <v>1730</v>
      </c>
      <c r="AB45">
        <v>820</v>
      </c>
      <c r="AC45">
        <v>910</v>
      </c>
      <c r="AD45">
        <v>9430</v>
      </c>
      <c r="AE45">
        <v>4575</v>
      </c>
      <c r="AF45">
        <v>4855</v>
      </c>
      <c r="AG45">
        <v>10435</v>
      </c>
      <c r="AH45">
        <v>4955</v>
      </c>
      <c r="AI45">
        <v>5485</v>
      </c>
      <c r="AJ45" s="60">
        <v>108055</v>
      </c>
      <c r="AK45" s="60">
        <v>53920</v>
      </c>
      <c r="AL45" s="60">
        <v>54130</v>
      </c>
      <c r="AM45">
        <v>168370</v>
      </c>
      <c r="AN45">
        <v>80425</v>
      </c>
      <c r="AO45">
        <v>87945</v>
      </c>
      <c r="AP45">
        <v>15805</v>
      </c>
      <c r="AQ45">
        <v>7700</v>
      </c>
      <c r="AR45">
        <v>8110</v>
      </c>
      <c r="AS45">
        <v>13840</v>
      </c>
      <c r="AT45">
        <v>6865</v>
      </c>
      <c r="AU45">
        <v>6980</v>
      </c>
      <c r="AV45">
        <v>58300</v>
      </c>
      <c r="AW45">
        <v>29365</v>
      </c>
      <c r="AX45">
        <v>28935</v>
      </c>
      <c r="AY45">
        <v>57415</v>
      </c>
      <c r="AZ45">
        <v>27900</v>
      </c>
      <c r="BA45">
        <v>29515</v>
      </c>
      <c r="BB45">
        <v>405</v>
      </c>
      <c r="BC45">
        <v>195</v>
      </c>
      <c r="BD45">
        <v>215</v>
      </c>
      <c r="BE45">
        <v>485</v>
      </c>
      <c r="BF45">
        <v>210</v>
      </c>
      <c r="BG45">
        <v>280</v>
      </c>
      <c r="BH45">
        <v>605</v>
      </c>
      <c r="BI45">
        <v>290</v>
      </c>
      <c r="BJ45">
        <v>315</v>
      </c>
      <c r="BK45">
        <v>58360</v>
      </c>
      <c r="BL45">
        <v>28850</v>
      </c>
      <c r="BM45">
        <v>29515</v>
      </c>
      <c r="BN45">
        <v>80670</v>
      </c>
      <c r="BO45">
        <v>37780</v>
      </c>
      <c r="BP45">
        <v>42885</v>
      </c>
      <c r="BQ45">
        <v>32625</v>
      </c>
      <c r="BR45">
        <v>15735</v>
      </c>
      <c r="BS45">
        <v>16890</v>
      </c>
      <c r="BT45" s="47"/>
      <c r="BU45" s="47"/>
      <c r="BV45" s="47"/>
      <c r="CE45">
        <v>38</v>
      </c>
      <c r="CF45">
        <v>2124175.269718057</v>
      </c>
      <c r="CG45">
        <v>2089341.751330863</v>
      </c>
      <c r="CH45">
        <v>4213517.0210489202</v>
      </c>
      <c r="CX45" s="61" t="s">
        <v>142</v>
      </c>
      <c r="CY45" s="62">
        <v>31825295</v>
      </c>
    </row>
    <row r="46" spans="3:103" x14ac:dyDescent="0.25">
      <c r="C46" s="13">
        <f t="shared" si="4"/>
        <v>40</v>
      </c>
      <c r="D46" s="21">
        <f t="shared" si="0"/>
        <v>231505</v>
      </c>
      <c r="E46" s="20">
        <f t="shared" si="1"/>
        <v>221510</v>
      </c>
      <c r="F46" s="69">
        <f t="shared" si="2"/>
        <v>453015</v>
      </c>
      <c r="T46">
        <v>40</v>
      </c>
      <c r="U46">
        <v>453015</v>
      </c>
      <c r="V46">
        <v>221510</v>
      </c>
      <c r="W46">
        <v>231505</v>
      </c>
      <c r="X46">
        <v>6540</v>
      </c>
      <c r="Y46">
        <v>3240</v>
      </c>
      <c r="Z46">
        <v>3305</v>
      </c>
      <c r="AA46">
        <v>1645</v>
      </c>
      <c r="AB46">
        <v>760</v>
      </c>
      <c r="AC46">
        <v>885</v>
      </c>
      <c r="AD46">
        <v>9350</v>
      </c>
      <c r="AE46">
        <v>4560</v>
      </c>
      <c r="AF46">
        <v>4790</v>
      </c>
      <c r="AG46">
        <v>10975</v>
      </c>
      <c r="AH46">
        <v>5275</v>
      </c>
      <c r="AI46">
        <v>5700</v>
      </c>
      <c r="AJ46" s="60">
        <v>105715</v>
      </c>
      <c r="AK46" s="60">
        <v>53120</v>
      </c>
      <c r="AL46" s="60">
        <v>52595</v>
      </c>
      <c r="AM46">
        <v>171095</v>
      </c>
      <c r="AN46">
        <v>81655</v>
      </c>
      <c r="AO46">
        <v>89440</v>
      </c>
      <c r="AP46">
        <v>16125</v>
      </c>
      <c r="AQ46">
        <v>8060</v>
      </c>
      <c r="AR46">
        <v>8060</v>
      </c>
      <c r="AS46">
        <v>13450</v>
      </c>
      <c r="AT46">
        <v>6730</v>
      </c>
      <c r="AU46">
        <v>6720</v>
      </c>
      <c r="AV46">
        <v>58430</v>
      </c>
      <c r="AW46">
        <v>29540</v>
      </c>
      <c r="AX46">
        <v>28885</v>
      </c>
      <c r="AY46">
        <v>58135</v>
      </c>
      <c r="AZ46">
        <v>27825</v>
      </c>
      <c r="BA46">
        <v>30305</v>
      </c>
      <c r="BB46">
        <v>430</v>
      </c>
      <c r="BC46">
        <v>220</v>
      </c>
      <c r="BD46">
        <v>205</v>
      </c>
      <c r="BE46">
        <v>555</v>
      </c>
      <c r="BF46">
        <v>270</v>
      </c>
      <c r="BG46">
        <v>290</v>
      </c>
      <c r="BH46">
        <v>570</v>
      </c>
      <c r="BI46">
        <v>245</v>
      </c>
      <c r="BJ46">
        <v>320</v>
      </c>
      <c r="BK46">
        <v>57365</v>
      </c>
      <c r="BL46">
        <v>28620</v>
      </c>
      <c r="BM46">
        <v>28745</v>
      </c>
      <c r="BN46">
        <v>81760</v>
      </c>
      <c r="BO46">
        <v>38385</v>
      </c>
      <c r="BP46">
        <v>43375</v>
      </c>
      <c r="BQ46">
        <v>33110</v>
      </c>
      <c r="BR46">
        <v>15635</v>
      </c>
      <c r="BS46">
        <v>17475</v>
      </c>
      <c r="BT46" s="47"/>
      <c r="BU46" s="47"/>
      <c r="BV46" s="47"/>
      <c r="CE46">
        <v>39</v>
      </c>
      <c r="CF46">
        <v>2135638.8086241386</v>
      </c>
      <c r="CG46">
        <v>2092477.3317480679</v>
      </c>
      <c r="CH46">
        <v>4228116.1403722065</v>
      </c>
      <c r="CX46" s="61" t="s">
        <v>511</v>
      </c>
      <c r="CY46" s="62">
        <v>29162000</v>
      </c>
    </row>
    <row r="47" spans="3:103" x14ac:dyDescent="0.25">
      <c r="C47" s="13">
        <f t="shared" si="4"/>
        <v>41</v>
      </c>
      <c r="D47" s="21">
        <f t="shared" si="0"/>
        <v>231345</v>
      </c>
      <c r="E47" s="20">
        <f t="shared" si="1"/>
        <v>221890</v>
      </c>
      <c r="F47" s="69">
        <f t="shared" si="2"/>
        <v>453240</v>
      </c>
      <c r="T47">
        <v>41</v>
      </c>
      <c r="U47">
        <v>453240</v>
      </c>
      <c r="V47">
        <v>221890</v>
      </c>
      <c r="W47">
        <v>231345</v>
      </c>
      <c r="X47">
        <v>6780</v>
      </c>
      <c r="Y47">
        <v>3315</v>
      </c>
      <c r="Z47">
        <v>3465</v>
      </c>
      <c r="AA47">
        <v>1710</v>
      </c>
      <c r="AB47">
        <v>810</v>
      </c>
      <c r="AC47">
        <v>900</v>
      </c>
      <c r="AD47">
        <v>9455</v>
      </c>
      <c r="AE47">
        <v>4505</v>
      </c>
      <c r="AF47">
        <v>4955</v>
      </c>
      <c r="AG47">
        <v>11100</v>
      </c>
      <c r="AH47">
        <v>5330</v>
      </c>
      <c r="AI47">
        <v>5770</v>
      </c>
      <c r="AJ47" s="60">
        <v>105025</v>
      </c>
      <c r="AK47" s="60">
        <v>52690</v>
      </c>
      <c r="AL47" s="60">
        <v>52340</v>
      </c>
      <c r="AM47">
        <v>173850</v>
      </c>
      <c r="AN47">
        <v>83140</v>
      </c>
      <c r="AO47">
        <v>90715</v>
      </c>
      <c r="AP47">
        <v>15880</v>
      </c>
      <c r="AQ47">
        <v>7925</v>
      </c>
      <c r="AR47">
        <v>7955</v>
      </c>
      <c r="AS47">
        <v>13155</v>
      </c>
      <c r="AT47">
        <v>6625</v>
      </c>
      <c r="AU47">
        <v>6525</v>
      </c>
      <c r="AV47">
        <v>56640</v>
      </c>
      <c r="AW47">
        <v>28730</v>
      </c>
      <c r="AX47">
        <v>27910</v>
      </c>
      <c r="AY47">
        <v>58220</v>
      </c>
      <c r="AZ47">
        <v>28110</v>
      </c>
      <c r="BA47">
        <v>30110</v>
      </c>
      <c r="BB47">
        <v>390</v>
      </c>
      <c r="BC47">
        <v>210</v>
      </c>
      <c r="BD47">
        <v>180</v>
      </c>
      <c r="BE47">
        <v>480</v>
      </c>
      <c r="BF47">
        <v>215</v>
      </c>
      <c r="BG47">
        <v>265</v>
      </c>
      <c r="BH47">
        <v>560</v>
      </c>
      <c r="BI47">
        <v>290</v>
      </c>
      <c r="BJ47">
        <v>265</v>
      </c>
      <c r="BK47">
        <v>57230</v>
      </c>
      <c r="BL47">
        <v>28385</v>
      </c>
      <c r="BM47">
        <v>28850</v>
      </c>
      <c r="BN47">
        <v>82815</v>
      </c>
      <c r="BO47">
        <v>38890</v>
      </c>
      <c r="BP47">
        <v>43920</v>
      </c>
      <c r="BQ47">
        <v>33045</v>
      </c>
      <c r="BR47">
        <v>15620</v>
      </c>
      <c r="BS47">
        <v>17425</v>
      </c>
      <c r="BT47" s="47"/>
      <c r="BU47" s="47"/>
      <c r="BV47" s="47"/>
      <c r="CE47">
        <v>40</v>
      </c>
      <c r="CF47">
        <v>2003018.8538231242</v>
      </c>
      <c r="CG47">
        <v>1931013.5679006197</v>
      </c>
      <c r="CH47">
        <v>3934032.4217237439</v>
      </c>
      <c r="CX47" s="61" t="s">
        <v>266</v>
      </c>
      <c r="CY47" s="62">
        <v>28833629</v>
      </c>
    </row>
    <row r="48" spans="3:103" x14ac:dyDescent="0.25">
      <c r="C48" s="13">
        <f t="shared" si="4"/>
        <v>42</v>
      </c>
      <c r="D48" s="21">
        <f t="shared" si="0"/>
        <v>227680</v>
      </c>
      <c r="E48" s="20">
        <f t="shared" si="1"/>
        <v>217190</v>
      </c>
      <c r="F48" s="69">
        <f t="shared" si="2"/>
        <v>444865</v>
      </c>
      <c r="T48">
        <v>42</v>
      </c>
      <c r="U48">
        <v>444865</v>
      </c>
      <c r="V48">
        <v>217190</v>
      </c>
      <c r="W48">
        <v>227680</v>
      </c>
      <c r="X48">
        <v>6770</v>
      </c>
      <c r="Y48">
        <v>3250</v>
      </c>
      <c r="Z48">
        <v>3520</v>
      </c>
      <c r="AA48">
        <v>1780</v>
      </c>
      <c r="AB48">
        <v>855</v>
      </c>
      <c r="AC48">
        <v>930</v>
      </c>
      <c r="AD48">
        <v>9580</v>
      </c>
      <c r="AE48">
        <v>4570</v>
      </c>
      <c r="AF48">
        <v>5010</v>
      </c>
      <c r="AG48">
        <v>11270</v>
      </c>
      <c r="AH48">
        <v>5325</v>
      </c>
      <c r="AI48">
        <v>5945</v>
      </c>
      <c r="AJ48" s="60">
        <v>99515</v>
      </c>
      <c r="AK48" s="60">
        <v>49665</v>
      </c>
      <c r="AL48" s="60">
        <v>49850</v>
      </c>
      <c r="AM48">
        <v>171955</v>
      </c>
      <c r="AN48">
        <v>82340</v>
      </c>
      <c r="AO48">
        <v>89620</v>
      </c>
      <c r="AP48">
        <v>15610</v>
      </c>
      <c r="AQ48">
        <v>7775</v>
      </c>
      <c r="AR48">
        <v>7830</v>
      </c>
      <c r="AS48">
        <v>12840</v>
      </c>
      <c r="AT48">
        <v>6435</v>
      </c>
      <c r="AU48">
        <v>6405</v>
      </c>
      <c r="AV48">
        <v>55620</v>
      </c>
      <c r="AW48">
        <v>28155</v>
      </c>
      <c r="AX48">
        <v>27465</v>
      </c>
      <c r="AY48">
        <v>58500</v>
      </c>
      <c r="AZ48">
        <v>28100</v>
      </c>
      <c r="BA48">
        <v>30405</v>
      </c>
      <c r="BB48">
        <v>420</v>
      </c>
      <c r="BC48">
        <v>240</v>
      </c>
      <c r="BD48">
        <v>180</v>
      </c>
      <c r="BE48">
        <v>465</v>
      </c>
      <c r="BF48">
        <v>225</v>
      </c>
      <c r="BG48">
        <v>240</v>
      </c>
      <c r="BH48">
        <v>530</v>
      </c>
      <c r="BI48">
        <v>250</v>
      </c>
      <c r="BJ48">
        <v>280</v>
      </c>
      <c r="BK48">
        <v>54610</v>
      </c>
      <c r="BL48">
        <v>27050</v>
      </c>
      <c r="BM48">
        <v>27560</v>
      </c>
      <c r="BN48">
        <v>82095</v>
      </c>
      <c r="BO48">
        <v>38820</v>
      </c>
      <c r="BP48">
        <v>43275</v>
      </c>
      <c r="BQ48">
        <v>33535</v>
      </c>
      <c r="BR48">
        <v>15790</v>
      </c>
      <c r="BS48">
        <v>17745</v>
      </c>
      <c r="BT48" s="47"/>
      <c r="BU48" s="47"/>
      <c r="BV48" s="47"/>
      <c r="CE48">
        <v>41</v>
      </c>
      <c r="CF48">
        <v>2001634.5078409135</v>
      </c>
      <c r="CG48">
        <v>1934326.2181457656</v>
      </c>
      <c r="CH48">
        <v>3935960.7259866791</v>
      </c>
      <c r="CX48" s="61" t="s">
        <v>505</v>
      </c>
      <c r="CY48" s="62">
        <v>28515829</v>
      </c>
    </row>
    <row r="49" spans="3:103" x14ac:dyDescent="0.25">
      <c r="C49" s="13">
        <f t="shared" si="4"/>
        <v>43</v>
      </c>
      <c r="D49" s="21">
        <f t="shared" si="0"/>
        <v>227845</v>
      </c>
      <c r="E49" s="20">
        <f t="shared" si="1"/>
        <v>219555</v>
      </c>
      <c r="F49" s="69">
        <f t="shared" si="2"/>
        <v>447400</v>
      </c>
      <c r="T49">
        <v>43</v>
      </c>
      <c r="U49">
        <v>447400</v>
      </c>
      <c r="V49">
        <v>219555</v>
      </c>
      <c r="W49">
        <v>227845</v>
      </c>
      <c r="X49">
        <v>6980</v>
      </c>
      <c r="Y49">
        <v>3315</v>
      </c>
      <c r="Z49">
        <v>3660</v>
      </c>
      <c r="AA49">
        <v>1795</v>
      </c>
      <c r="AB49">
        <v>895</v>
      </c>
      <c r="AC49">
        <v>900</v>
      </c>
      <c r="AD49">
        <v>9905</v>
      </c>
      <c r="AE49">
        <v>4870</v>
      </c>
      <c r="AF49">
        <v>5035</v>
      </c>
      <c r="AG49">
        <v>11590</v>
      </c>
      <c r="AH49">
        <v>5540</v>
      </c>
      <c r="AI49">
        <v>6055</v>
      </c>
      <c r="AJ49" s="60">
        <v>97675</v>
      </c>
      <c r="AK49" s="60">
        <v>49160</v>
      </c>
      <c r="AL49" s="60">
        <v>48515</v>
      </c>
      <c r="AM49">
        <v>175090</v>
      </c>
      <c r="AN49">
        <v>84620</v>
      </c>
      <c r="AO49">
        <v>90465</v>
      </c>
      <c r="AP49">
        <v>15700</v>
      </c>
      <c r="AQ49">
        <v>7835</v>
      </c>
      <c r="AR49">
        <v>7870</v>
      </c>
      <c r="AS49">
        <v>12840</v>
      </c>
      <c r="AT49">
        <v>6360</v>
      </c>
      <c r="AU49">
        <v>6480</v>
      </c>
      <c r="AV49">
        <v>55030</v>
      </c>
      <c r="AW49">
        <v>27795</v>
      </c>
      <c r="AX49">
        <v>27240</v>
      </c>
      <c r="AY49">
        <v>59335</v>
      </c>
      <c r="AZ49">
        <v>28475</v>
      </c>
      <c r="BA49">
        <v>30860</v>
      </c>
      <c r="BB49">
        <v>370</v>
      </c>
      <c r="BC49">
        <v>195</v>
      </c>
      <c r="BD49">
        <v>180</v>
      </c>
      <c r="BE49">
        <v>505</v>
      </c>
      <c r="BF49">
        <v>215</v>
      </c>
      <c r="BG49">
        <v>290</v>
      </c>
      <c r="BH49">
        <v>570</v>
      </c>
      <c r="BI49">
        <v>275</v>
      </c>
      <c r="BJ49">
        <v>295</v>
      </c>
      <c r="BK49">
        <v>53650</v>
      </c>
      <c r="BL49">
        <v>26700</v>
      </c>
      <c r="BM49">
        <v>26950</v>
      </c>
      <c r="BN49">
        <v>82835</v>
      </c>
      <c r="BO49">
        <v>39230</v>
      </c>
      <c r="BP49">
        <v>43605</v>
      </c>
      <c r="BQ49">
        <v>33965</v>
      </c>
      <c r="BR49">
        <v>16005</v>
      </c>
      <c r="BS49">
        <v>17960</v>
      </c>
      <c r="BT49" s="47"/>
      <c r="BU49" s="47"/>
      <c r="BV49" s="47"/>
      <c r="CE49">
        <v>42</v>
      </c>
      <c r="CF49">
        <v>1969924.3326858985</v>
      </c>
      <c r="CG49">
        <v>1893353.9651136997</v>
      </c>
      <c r="CH49">
        <v>3863278.2977995984</v>
      </c>
      <c r="CX49" s="61" t="s">
        <v>195</v>
      </c>
      <c r="CY49" s="62">
        <v>25876380</v>
      </c>
    </row>
    <row r="50" spans="3:103" x14ac:dyDescent="0.25">
      <c r="C50" s="13">
        <f t="shared" si="4"/>
        <v>44</v>
      </c>
      <c r="D50" s="21">
        <f t="shared" si="0"/>
        <v>232320</v>
      </c>
      <c r="E50" s="20">
        <f t="shared" si="1"/>
        <v>224300</v>
      </c>
      <c r="F50" s="69">
        <f t="shared" si="2"/>
        <v>456615</v>
      </c>
      <c r="T50">
        <v>44</v>
      </c>
      <c r="U50">
        <v>456615</v>
      </c>
      <c r="V50">
        <v>224300</v>
      </c>
      <c r="W50">
        <v>232320</v>
      </c>
      <c r="X50">
        <v>7425</v>
      </c>
      <c r="Y50">
        <v>3615</v>
      </c>
      <c r="Z50">
        <v>3810</v>
      </c>
      <c r="AA50">
        <v>1885</v>
      </c>
      <c r="AB50">
        <v>920</v>
      </c>
      <c r="AC50">
        <v>970</v>
      </c>
      <c r="AD50">
        <v>10140</v>
      </c>
      <c r="AE50">
        <v>5015</v>
      </c>
      <c r="AF50">
        <v>5125</v>
      </c>
      <c r="AG50">
        <v>12105</v>
      </c>
      <c r="AH50">
        <v>5775</v>
      </c>
      <c r="AI50">
        <v>6330</v>
      </c>
      <c r="AJ50" s="60">
        <v>98585</v>
      </c>
      <c r="AK50" s="60">
        <v>49470</v>
      </c>
      <c r="AL50" s="60">
        <v>49115</v>
      </c>
      <c r="AM50">
        <v>179885</v>
      </c>
      <c r="AN50">
        <v>86710</v>
      </c>
      <c r="AO50">
        <v>93175</v>
      </c>
      <c r="AP50">
        <v>16010</v>
      </c>
      <c r="AQ50">
        <v>7930</v>
      </c>
      <c r="AR50">
        <v>8080</v>
      </c>
      <c r="AS50">
        <v>12665</v>
      </c>
      <c r="AT50">
        <v>6365</v>
      </c>
      <c r="AU50">
        <v>6305</v>
      </c>
      <c r="AV50">
        <v>55490</v>
      </c>
      <c r="AW50">
        <v>28330</v>
      </c>
      <c r="AX50">
        <v>27160</v>
      </c>
      <c r="AY50">
        <v>60855</v>
      </c>
      <c r="AZ50">
        <v>29420</v>
      </c>
      <c r="BA50">
        <v>31435</v>
      </c>
      <c r="BB50">
        <v>425</v>
      </c>
      <c r="BC50">
        <v>205</v>
      </c>
      <c r="BD50">
        <v>225</v>
      </c>
      <c r="BE50">
        <v>535</v>
      </c>
      <c r="BF50">
        <v>245</v>
      </c>
      <c r="BG50">
        <v>290</v>
      </c>
      <c r="BH50">
        <v>600</v>
      </c>
      <c r="BI50">
        <v>300</v>
      </c>
      <c r="BJ50">
        <v>300</v>
      </c>
      <c r="BK50">
        <v>53635</v>
      </c>
      <c r="BL50">
        <v>26750</v>
      </c>
      <c r="BM50">
        <v>26880</v>
      </c>
      <c r="BN50">
        <v>84985</v>
      </c>
      <c r="BO50">
        <v>40250</v>
      </c>
      <c r="BP50">
        <v>44735</v>
      </c>
      <c r="BQ50">
        <v>34710</v>
      </c>
      <c r="BR50">
        <v>16390</v>
      </c>
      <c r="BS50">
        <v>18330</v>
      </c>
      <c r="BT50" s="47"/>
      <c r="BU50" s="47"/>
      <c r="BV50" s="47"/>
      <c r="CE50">
        <v>43</v>
      </c>
      <c r="CF50">
        <v>1971351.9394800533</v>
      </c>
      <c r="CG50">
        <v>1913970.8541394095</v>
      </c>
      <c r="CH50">
        <v>3885322.7936194628</v>
      </c>
      <c r="CX50" s="61" t="s">
        <v>216</v>
      </c>
      <c r="CY50" s="62">
        <v>25716544</v>
      </c>
    </row>
    <row r="51" spans="3:103" x14ac:dyDescent="0.25">
      <c r="C51" s="13">
        <f t="shared" si="4"/>
        <v>45</v>
      </c>
      <c r="D51" s="21">
        <f t="shared" si="0"/>
        <v>242265</v>
      </c>
      <c r="E51" s="20">
        <f t="shared" si="1"/>
        <v>233860</v>
      </c>
      <c r="F51" s="69">
        <f t="shared" si="2"/>
        <v>476130</v>
      </c>
      <c r="T51">
        <v>45</v>
      </c>
      <c r="U51">
        <v>476130</v>
      </c>
      <c r="V51">
        <v>233860</v>
      </c>
      <c r="W51">
        <v>242265</v>
      </c>
      <c r="X51">
        <v>7505</v>
      </c>
      <c r="Y51">
        <v>3640</v>
      </c>
      <c r="Z51">
        <v>3860</v>
      </c>
      <c r="AA51">
        <v>1895</v>
      </c>
      <c r="AB51">
        <v>915</v>
      </c>
      <c r="AC51">
        <v>980</v>
      </c>
      <c r="AD51">
        <v>10355</v>
      </c>
      <c r="AE51">
        <v>5020</v>
      </c>
      <c r="AF51">
        <v>5335</v>
      </c>
      <c r="AG51">
        <v>12410</v>
      </c>
      <c r="AH51">
        <v>5920</v>
      </c>
      <c r="AI51">
        <v>6495</v>
      </c>
      <c r="AJ51" s="60">
        <v>102490</v>
      </c>
      <c r="AK51" s="60">
        <v>51675</v>
      </c>
      <c r="AL51" s="60">
        <v>50815</v>
      </c>
      <c r="AM51">
        <v>188510</v>
      </c>
      <c r="AN51">
        <v>91035</v>
      </c>
      <c r="AO51">
        <v>97480</v>
      </c>
      <c r="AP51">
        <v>16235</v>
      </c>
      <c r="AQ51">
        <v>8030</v>
      </c>
      <c r="AR51">
        <v>8200</v>
      </c>
      <c r="AS51">
        <v>12875</v>
      </c>
      <c r="AT51">
        <v>6370</v>
      </c>
      <c r="AU51">
        <v>6505</v>
      </c>
      <c r="AV51">
        <v>56590</v>
      </c>
      <c r="AW51">
        <v>28895</v>
      </c>
      <c r="AX51">
        <v>27690</v>
      </c>
      <c r="AY51">
        <v>65675</v>
      </c>
      <c r="AZ51">
        <v>31550</v>
      </c>
      <c r="BA51">
        <v>34120</v>
      </c>
      <c r="BB51">
        <v>445</v>
      </c>
      <c r="BC51">
        <v>220</v>
      </c>
      <c r="BD51">
        <v>230</v>
      </c>
      <c r="BE51">
        <v>560</v>
      </c>
      <c r="BF51">
        <v>275</v>
      </c>
      <c r="BG51">
        <v>285</v>
      </c>
      <c r="BH51">
        <v>580</v>
      </c>
      <c r="BI51">
        <v>315</v>
      </c>
      <c r="BJ51">
        <v>265</v>
      </c>
      <c r="BK51">
        <v>55825</v>
      </c>
      <c r="BL51">
        <v>27980</v>
      </c>
      <c r="BM51">
        <v>27850</v>
      </c>
      <c r="BN51">
        <v>88420</v>
      </c>
      <c r="BO51">
        <v>42205</v>
      </c>
      <c r="BP51">
        <v>46215</v>
      </c>
      <c r="BQ51">
        <v>37290</v>
      </c>
      <c r="BR51">
        <v>17645</v>
      </c>
      <c r="BS51">
        <v>19645</v>
      </c>
      <c r="BT51" s="47"/>
      <c r="BU51" s="47"/>
      <c r="BV51" s="47"/>
      <c r="CE51">
        <v>44</v>
      </c>
      <c r="CF51">
        <v>2010070.3661700103</v>
      </c>
      <c r="CG51">
        <v>1955335.3947005058</v>
      </c>
      <c r="CH51">
        <v>3965405.7608705163</v>
      </c>
      <c r="CX51" s="61" t="s">
        <v>153</v>
      </c>
      <c r="CY51" s="62">
        <v>25203198</v>
      </c>
    </row>
    <row r="52" spans="3:103" x14ac:dyDescent="0.25">
      <c r="C52" s="13">
        <f t="shared" si="4"/>
        <v>46</v>
      </c>
      <c r="D52" s="21">
        <f t="shared" si="0"/>
        <v>241045</v>
      </c>
      <c r="E52" s="20">
        <f t="shared" si="1"/>
        <v>232835</v>
      </c>
      <c r="F52" s="69">
        <f t="shared" si="2"/>
        <v>473880</v>
      </c>
      <c r="T52">
        <v>46</v>
      </c>
      <c r="U52">
        <v>473880</v>
      </c>
      <c r="V52">
        <v>232835</v>
      </c>
      <c r="W52">
        <v>241045</v>
      </c>
      <c r="X52">
        <v>7600</v>
      </c>
      <c r="Y52">
        <v>3665</v>
      </c>
      <c r="Z52">
        <v>3935</v>
      </c>
      <c r="AA52">
        <v>1910</v>
      </c>
      <c r="AB52">
        <v>915</v>
      </c>
      <c r="AC52">
        <v>995</v>
      </c>
      <c r="AD52">
        <v>10160</v>
      </c>
      <c r="AE52">
        <v>5030</v>
      </c>
      <c r="AF52">
        <v>5130</v>
      </c>
      <c r="AG52">
        <v>12170</v>
      </c>
      <c r="AH52">
        <v>5855</v>
      </c>
      <c r="AI52">
        <v>6320</v>
      </c>
      <c r="AJ52" s="60">
        <v>103310</v>
      </c>
      <c r="AK52" s="60">
        <v>51965</v>
      </c>
      <c r="AL52" s="60">
        <v>51345</v>
      </c>
      <c r="AM52">
        <v>187810</v>
      </c>
      <c r="AN52">
        <v>90815</v>
      </c>
      <c r="AO52">
        <v>96995</v>
      </c>
      <c r="AP52">
        <v>16175</v>
      </c>
      <c r="AQ52">
        <v>7975</v>
      </c>
      <c r="AR52">
        <v>8195</v>
      </c>
      <c r="AS52">
        <v>12730</v>
      </c>
      <c r="AT52">
        <v>6325</v>
      </c>
      <c r="AU52">
        <v>6410</v>
      </c>
      <c r="AV52">
        <v>54845</v>
      </c>
      <c r="AW52">
        <v>27870</v>
      </c>
      <c r="AX52">
        <v>26975</v>
      </c>
      <c r="AY52">
        <v>65670</v>
      </c>
      <c r="AZ52">
        <v>31645</v>
      </c>
      <c r="BA52">
        <v>34025</v>
      </c>
      <c r="BB52">
        <v>400</v>
      </c>
      <c r="BC52">
        <v>215</v>
      </c>
      <c r="BD52">
        <v>185</v>
      </c>
      <c r="BE52">
        <v>470</v>
      </c>
      <c r="BF52">
        <v>250</v>
      </c>
      <c r="BG52">
        <v>225</v>
      </c>
      <c r="BH52">
        <v>625</v>
      </c>
      <c r="BI52">
        <v>315</v>
      </c>
      <c r="BJ52">
        <v>310</v>
      </c>
      <c r="BK52">
        <v>55675</v>
      </c>
      <c r="BL52">
        <v>27910</v>
      </c>
      <c r="BM52">
        <v>27765</v>
      </c>
      <c r="BN52">
        <v>88385</v>
      </c>
      <c r="BO52">
        <v>42145</v>
      </c>
      <c r="BP52">
        <v>46240</v>
      </c>
      <c r="BQ52">
        <v>37695</v>
      </c>
      <c r="BR52">
        <v>17985</v>
      </c>
      <c r="BS52">
        <v>19705</v>
      </c>
      <c r="BT52" s="47"/>
      <c r="BU52" s="47"/>
      <c r="BV52" s="47"/>
      <c r="CE52">
        <v>45</v>
      </c>
      <c r="CF52">
        <v>2085904.6626823212</v>
      </c>
      <c r="CG52">
        <v>2018521.0924543948</v>
      </c>
      <c r="CH52">
        <v>4104425.7551367162</v>
      </c>
      <c r="CX52" s="61" t="s">
        <v>469</v>
      </c>
      <c r="CY52" s="62">
        <v>23773876</v>
      </c>
    </row>
    <row r="53" spans="3:103" x14ac:dyDescent="0.25">
      <c r="C53" s="13">
        <f t="shared" si="4"/>
        <v>47</v>
      </c>
      <c r="D53" s="21">
        <f t="shared" si="0"/>
        <v>239390</v>
      </c>
      <c r="E53" s="20">
        <f t="shared" si="1"/>
        <v>229580</v>
      </c>
      <c r="F53" s="69">
        <f t="shared" si="2"/>
        <v>468970</v>
      </c>
      <c r="T53">
        <v>47</v>
      </c>
      <c r="U53">
        <v>468970</v>
      </c>
      <c r="V53">
        <v>229580</v>
      </c>
      <c r="W53">
        <v>239390</v>
      </c>
      <c r="X53">
        <v>7650</v>
      </c>
      <c r="Y53">
        <v>3730</v>
      </c>
      <c r="Z53">
        <v>3920</v>
      </c>
      <c r="AA53">
        <v>1930</v>
      </c>
      <c r="AB53">
        <v>940</v>
      </c>
      <c r="AC53">
        <v>985</v>
      </c>
      <c r="AD53">
        <v>10015</v>
      </c>
      <c r="AE53">
        <v>4925</v>
      </c>
      <c r="AF53">
        <v>5095</v>
      </c>
      <c r="AG53">
        <v>12070</v>
      </c>
      <c r="AH53">
        <v>5855</v>
      </c>
      <c r="AI53">
        <v>6215</v>
      </c>
      <c r="AJ53" s="60">
        <v>102025</v>
      </c>
      <c r="AK53" s="60">
        <v>51090</v>
      </c>
      <c r="AL53" s="60">
        <v>50940</v>
      </c>
      <c r="AM53">
        <v>186750</v>
      </c>
      <c r="AN53">
        <v>90160</v>
      </c>
      <c r="AO53">
        <v>96595</v>
      </c>
      <c r="AP53">
        <v>15680</v>
      </c>
      <c r="AQ53">
        <v>7775</v>
      </c>
      <c r="AR53">
        <v>7905</v>
      </c>
      <c r="AS53">
        <v>12800</v>
      </c>
      <c r="AT53">
        <v>6470</v>
      </c>
      <c r="AU53">
        <v>6330</v>
      </c>
      <c r="AV53">
        <v>53365</v>
      </c>
      <c r="AW53">
        <v>26670</v>
      </c>
      <c r="AX53">
        <v>26690</v>
      </c>
      <c r="AY53">
        <v>65210</v>
      </c>
      <c r="AZ53">
        <v>31205</v>
      </c>
      <c r="BA53">
        <v>34005</v>
      </c>
      <c r="BB53">
        <v>425</v>
      </c>
      <c r="BC53">
        <v>220</v>
      </c>
      <c r="BD53">
        <v>200</v>
      </c>
      <c r="BE53">
        <v>465</v>
      </c>
      <c r="BF53">
        <v>220</v>
      </c>
      <c r="BG53">
        <v>250</v>
      </c>
      <c r="BH53">
        <v>590</v>
      </c>
      <c r="BI53">
        <v>325</v>
      </c>
      <c r="BJ53">
        <v>270</v>
      </c>
      <c r="BK53">
        <v>54805</v>
      </c>
      <c r="BL53">
        <v>27365</v>
      </c>
      <c r="BM53">
        <v>27440</v>
      </c>
      <c r="BN53">
        <v>88905</v>
      </c>
      <c r="BO53">
        <v>42320</v>
      </c>
      <c r="BP53">
        <v>46585</v>
      </c>
      <c r="BQ53">
        <v>37765</v>
      </c>
      <c r="BR53">
        <v>17780</v>
      </c>
      <c r="BS53">
        <v>19975</v>
      </c>
      <c r="BT53" s="47"/>
      <c r="BU53" s="47"/>
      <c r="BV53" s="47"/>
      <c r="CE53">
        <v>46</v>
      </c>
      <c r="CF53">
        <v>2075400.4475110318</v>
      </c>
      <c r="CG53">
        <v>2009673.9868366502</v>
      </c>
      <c r="CH53">
        <v>4085074.4343476817</v>
      </c>
      <c r="CX53" s="61" t="s">
        <v>381</v>
      </c>
      <c r="CY53" s="62">
        <v>23310715</v>
      </c>
    </row>
    <row r="54" spans="3:103" x14ac:dyDescent="0.25">
      <c r="C54" s="13">
        <f t="shared" si="4"/>
        <v>48</v>
      </c>
      <c r="D54" s="21">
        <f t="shared" si="0"/>
        <v>238020</v>
      </c>
      <c r="E54" s="20">
        <f t="shared" si="1"/>
        <v>228855</v>
      </c>
      <c r="F54" s="69">
        <f t="shared" si="2"/>
        <v>466875</v>
      </c>
      <c r="T54">
        <v>48</v>
      </c>
      <c r="U54">
        <v>466875</v>
      </c>
      <c r="V54">
        <v>228855</v>
      </c>
      <c r="W54">
        <v>238020</v>
      </c>
      <c r="X54">
        <v>7935</v>
      </c>
      <c r="Y54">
        <v>3845</v>
      </c>
      <c r="Z54">
        <v>4095</v>
      </c>
      <c r="AA54">
        <v>1875</v>
      </c>
      <c r="AB54">
        <v>875</v>
      </c>
      <c r="AC54">
        <v>995</v>
      </c>
      <c r="AD54">
        <v>10255</v>
      </c>
      <c r="AE54">
        <v>5090</v>
      </c>
      <c r="AF54">
        <v>5165</v>
      </c>
      <c r="AG54">
        <v>12335</v>
      </c>
      <c r="AH54">
        <v>5870</v>
      </c>
      <c r="AI54">
        <v>6465</v>
      </c>
      <c r="AJ54" s="60">
        <v>103570</v>
      </c>
      <c r="AK54" s="60">
        <v>51655</v>
      </c>
      <c r="AL54" s="60">
        <v>51920</v>
      </c>
      <c r="AM54">
        <v>185965</v>
      </c>
      <c r="AN54">
        <v>89980</v>
      </c>
      <c r="AO54">
        <v>95990</v>
      </c>
      <c r="AP54">
        <v>15590</v>
      </c>
      <c r="AQ54">
        <v>7760</v>
      </c>
      <c r="AR54">
        <v>7835</v>
      </c>
      <c r="AS54">
        <v>12410</v>
      </c>
      <c r="AT54">
        <v>6200</v>
      </c>
      <c r="AU54">
        <v>6205</v>
      </c>
      <c r="AV54">
        <v>52250</v>
      </c>
      <c r="AW54">
        <v>26355</v>
      </c>
      <c r="AX54">
        <v>25900</v>
      </c>
      <c r="AY54">
        <v>63250</v>
      </c>
      <c r="AZ54">
        <v>30525</v>
      </c>
      <c r="BA54">
        <v>32730</v>
      </c>
      <c r="BB54">
        <v>420</v>
      </c>
      <c r="BC54">
        <v>215</v>
      </c>
      <c r="BD54">
        <v>205</v>
      </c>
      <c r="BE54">
        <v>475</v>
      </c>
      <c r="BF54">
        <v>225</v>
      </c>
      <c r="BG54">
        <v>250</v>
      </c>
      <c r="BH54">
        <v>540</v>
      </c>
      <c r="BI54">
        <v>270</v>
      </c>
      <c r="BJ54">
        <v>275</v>
      </c>
      <c r="BK54">
        <v>55070</v>
      </c>
      <c r="BL54">
        <v>27460</v>
      </c>
      <c r="BM54">
        <v>27615</v>
      </c>
      <c r="BN54">
        <v>87835</v>
      </c>
      <c r="BO54">
        <v>42095</v>
      </c>
      <c r="BP54">
        <v>45745</v>
      </c>
      <c r="BQ54">
        <v>36440</v>
      </c>
      <c r="BR54">
        <v>17355</v>
      </c>
      <c r="BS54">
        <v>19080</v>
      </c>
      <c r="BT54" s="47"/>
      <c r="BU54" s="47"/>
      <c r="BV54" s="47"/>
      <c r="CE54">
        <v>47</v>
      </c>
      <c r="CF54">
        <v>2061150.8769303071</v>
      </c>
      <c r="CG54">
        <v>1981579.0319237148</v>
      </c>
      <c r="CH54">
        <v>4042729.9088540217</v>
      </c>
      <c r="CX54" s="61" t="s">
        <v>457</v>
      </c>
      <c r="CY54" s="62">
        <v>21323733</v>
      </c>
    </row>
    <row r="55" spans="3:103" x14ac:dyDescent="0.25">
      <c r="C55" s="13">
        <f t="shared" si="4"/>
        <v>49</v>
      </c>
      <c r="D55" s="21">
        <f t="shared" si="0"/>
        <v>241485</v>
      </c>
      <c r="E55" s="20">
        <f t="shared" si="1"/>
        <v>232630</v>
      </c>
      <c r="F55" s="69">
        <f t="shared" si="2"/>
        <v>474120</v>
      </c>
      <c r="T55">
        <v>49</v>
      </c>
      <c r="U55">
        <v>474120</v>
      </c>
      <c r="V55">
        <v>232630</v>
      </c>
      <c r="W55">
        <v>241485</v>
      </c>
      <c r="X55">
        <v>7980</v>
      </c>
      <c r="Y55">
        <v>3865</v>
      </c>
      <c r="Z55">
        <v>4115</v>
      </c>
      <c r="AA55">
        <v>1955</v>
      </c>
      <c r="AB55">
        <v>1005</v>
      </c>
      <c r="AC55">
        <v>950</v>
      </c>
      <c r="AD55">
        <v>10510</v>
      </c>
      <c r="AE55">
        <v>5135</v>
      </c>
      <c r="AF55">
        <v>5375</v>
      </c>
      <c r="AG55">
        <v>12895</v>
      </c>
      <c r="AH55">
        <v>6220</v>
      </c>
      <c r="AI55">
        <v>6680</v>
      </c>
      <c r="AJ55" s="60">
        <v>108025</v>
      </c>
      <c r="AK55" s="60">
        <v>54020</v>
      </c>
      <c r="AL55" s="60">
        <v>54005</v>
      </c>
      <c r="AM55">
        <v>188345</v>
      </c>
      <c r="AN55">
        <v>91125</v>
      </c>
      <c r="AO55">
        <v>97220</v>
      </c>
      <c r="AP55">
        <v>15675</v>
      </c>
      <c r="AQ55">
        <v>7680</v>
      </c>
      <c r="AR55">
        <v>7990</v>
      </c>
      <c r="AS55">
        <v>12760</v>
      </c>
      <c r="AT55">
        <v>6415</v>
      </c>
      <c r="AU55">
        <v>6345</v>
      </c>
      <c r="AV55">
        <v>51985</v>
      </c>
      <c r="AW55">
        <v>26060</v>
      </c>
      <c r="AX55">
        <v>25925</v>
      </c>
      <c r="AY55">
        <v>62560</v>
      </c>
      <c r="AZ55">
        <v>30400</v>
      </c>
      <c r="BA55">
        <v>32165</v>
      </c>
      <c r="BB55">
        <v>380</v>
      </c>
      <c r="BC55">
        <v>195</v>
      </c>
      <c r="BD55">
        <v>185</v>
      </c>
      <c r="BE55">
        <v>495</v>
      </c>
      <c r="BF55">
        <v>250</v>
      </c>
      <c r="BG55">
        <v>245</v>
      </c>
      <c r="BH55">
        <v>545</v>
      </c>
      <c r="BI55">
        <v>265</v>
      </c>
      <c r="BJ55">
        <v>280</v>
      </c>
      <c r="BK55">
        <v>56180</v>
      </c>
      <c r="BL55">
        <v>28095</v>
      </c>
      <c r="BM55">
        <v>28090</v>
      </c>
      <c r="BN55">
        <v>86595</v>
      </c>
      <c r="BO55">
        <v>41460</v>
      </c>
      <c r="BP55">
        <v>45135</v>
      </c>
      <c r="BQ55">
        <v>35095</v>
      </c>
      <c r="BR55">
        <v>17070</v>
      </c>
      <c r="BS55">
        <v>18025</v>
      </c>
      <c r="BT55" s="47"/>
      <c r="BU55" s="47"/>
      <c r="BV55" s="47"/>
      <c r="CE55">
        <v>48</v>
      </c>
      <c r="CF55">
        <v>2049355.1598936953</v>
      </c>
      <c r="CG55">
        <v>1975321.3230721394</v>
      </c>
      <c r="CH55">
        <v>4024676.4829658344</v>
      </c>
      <c r="CX55" s="61" t="s">
        <v>189</v>
      </c>
      <c r="CY55" s="62">
        <v>20321378</v>
      </c>
    </row>
    <row r="56" spans="3:103" x14ac:dyDescent="0.25">
      <c r="C56" s="13">
        <f t="shared" si="4"/>
        <v>50</v>
      </c>
      <c r="D56" s="21">
        <f t="shared" si="0"/>
        <v>255000</v>
      </c>
      <c r="E56" s="20">
        <f t="shared" si="1"/>
        <v>247930</v>
      </c>
      <c r="F56" s="69">
        <f t="shared" si="2"/>
        <v>502935</v>
      </c>
      <c r="T56">
        <v>50</v>
      </c>
      <c r="U56">
        <v>502935</v>
      </c>
      <c r="V56">
        <v>247930</v>
      </c>
      <c r="W56">
        <v>255000</v>
      </c>
      <c r="X56">
        <v>8380</v>
      </c>
      <c r="Y56">
        <v>4020</v>
      </c>
      <c r="Z56">
        <v>4360</v>
      </c>
      <c r="AA56">
        <v>2000</v>
      </c>
      <c r="AB56">
        <v>980</v>
      </c>
      <c r="AC56">
        <v>1015</v>
      </c>
      <c r="AD56">
        <v>11385</v>
      </c>
      <c r="AE56">
        <v>5570</v>
      </c>
      <c r="AF56">
        <v>5815</v>
      </c>
      <c r="AG56">
        <v>13815</v>
      </c>
      <c r="AH56">
        <v>6605</v>
      </c>
      <c r="AI56">
        <v>7215</v>
      </c>
      <c r="AJ56" s="60">
        <v>115140</v>
      </c>
      <c r="AK56" s="60">
        <v>57760</v>
      </c>
      <c r="AL56" s="60">
        <v>57380</v>
      </c>
      <c r="AM56">
        <v>200780</v>
      </c>
      <c r="AN56">
        <v>98265</v>
      </c>
      <c r="AO56">
        <v>102515</v>
      </c>
      <c r="AP56">
        <v>16790</v>
      </c>
      <c r="AQ56">
        <v>8330</v>
      </c>
      <c r="AR56">
        <v>8460</v>
      </c>
      <c r="AS56">
        <v>13640</v>
      </c>
      <c r="AT56">
        <v>6775</v>
      </c>
      <c r="AU56">
        <v>6870</v>
      </c>
      <c r="AV56">
        <v>53485</v>
      </c>
      <c r="AW56">
        <v>26915</v>
      </c>
      <c r="AX56">
        <v>26570</v>
      </c>
      <c r="AY56">
        <v>66025</v>
      </c>
      <c r="AZ56">
        <v>31975</v>
      </c>
      <c r="BA56">
        <v>34045</v>
      </c>
      <c r="BB56">
        <v>390</v>
      </c>
      <c r="BC56">
        <v>200</v>
      </c>
      <c r="BD56">
        <v>195</v>
      </c>
      <c r="BE56">
        <v>505</v>
      </c>
      <c r="BF56">
        <v>250</v>
      </c>
      <c r="BG56">
        <v>260</v>
      </c>
      <c r="BH56">
        <v>600</v>
      </c>
      <c r="BI56">
        <v>295</v>
      </c>
      <c r="BJ56">
        <v>305</v>
      </c>
      <c r="BK56">
        <v>58665</v>
      </c>
      <c r="BL56">
        <v>29630</v>
      </c>
      <c r="BM56">
        <v>29030</v>
      </c>
      <c r="BN56">
        <v>90830</v>
      </c>
      <c r="BO56">
        <v>44270</v>
      </c>
      <c r="BP56">
        <v>46555</v>
      </c>
      <c r="BQ56">
        <v>37220</v>
      </c>
      <c r="BR56">
        <v>18135</v>
      </c>
      <c r="BS56">
        <v>19085</v>
      </c>
      <c r="BT56" s="47"/>
      <c r="BU56" s="47"/>
      <c r="BV56" s="47"/>
      <c r="CE56">
        <v>49</v>
      </c>
      <c r="CF56">
        <v>2079188.8529826445</v>
      </c>
      <c r="CG56">
        <v>2007904.5657131011</v>
      </c>
      <c r="CH56">
        <v>4087093.4186957455</v>
      </c>
      <c r="CX56" s="61" t="s">
        <v>411</v>
      </c>
      <c r="CY56" s="62">
        <v>19364557</v>
      </c>
    </row>
    <row r="57" spans="3:103" x14ac:dyDescent="0.25">
      <c r="C57" s="13">
        <f t="shared" si="4"/>
        <v>51</v>
      </c>
      <c r="D57" s="21">
        <f t="shared" si="0"/>
        <v>272415</v>
      </c>
      <c r="E57" s="20">
        <f t="shared" si="1"/>
        <v>263885</v>
      </c>
      <c r="F57" s="69">
        <f t="shared" si="2"/>
        <v>536300</v>
      </c>
      <c r="T57">
        <v>51</v>
      </c>
      <c r="U57">
        <v>536300</v>
      </c>
      <c r="V57">
        <v>263885</v>
      </c>
      <c r="W57">
        <v>272415</v>
      </c>
      <c r="X57">
        <v>8515</v>
      </c>
      <c r="Y57">
        <v>4160</v>
      </c>
      <c r="Z57">
        <v>4365</v>
      </c>
      <c r="AA57">
        <v>2320</v>
      </c>
      <c r="AB57">
        <v>1150</v>
      </c>
      <c r="AC57">
        <v>1170</v>
      </c>
      <c r="AD57">
        <v>12295</v>
      </c>
      <c r="AE57">
        <v>5950</v>
      </c>
      <c r="AF57">
        <v>6350</v>
      </c>
      <c r="AG57">
        <v>15005</v>
      </c>
      <c r="AH57">
        <v>7240</v>
      </c>
      <c r="AI57">
        <v>7765</v>
      </c>
      <c r="AJ57" s="60">
        <v>124505</v>
      </c>
      <c r="AK57" s="60">
        <v>62135</v>
      </c>
      <c r="AL57" s="60">
        <v>62370</v>
      </c>
      <c r="AM57">
        <v>213005</v>
      </c>
      <c r="AN57">
        <v>103895</v>
      </c>
      <c r="AO57">
        <v>109110</v>
      </c>
      <c r="AP57">
        <v>18025</v>
      </c>
      <c r="AQ57">
        <v>8850</v>
      </c>
      <c r="AR57">
        <v>9180</v>
      </c>
      <c r="AS57">
        <v>14795</v>
      </c>
      <c r="AT57">
        <v>7350</v>
      </c>
      <c r="AU57">
        <v>7450</v>
      </c>
      <c r="AV57">
        <v>56475</v>
      </c>
      <c r="AW57">
        <v>28385</v>
      </c>
      <c r="AX57">
        <v>28090</v>
      </c>
      <c r="AY57">
        <v>69720</v>
      </c>
      <c r="AZ57">
        <v>33945</v>
      </c>
      <c r="BA57">
        <v>35775</v>
      </c>
      <c r="BB57">
        <v>400</v>
      </c>
      <c r="BC57">
        <v>225</v>
      </c>
      <c r="BD57">
        <v>175</v>
      </c>
      <c r="BE57">
        <v>560</v>
      </c>
      <c r="BF57">
        <v>270</v>
      </c>
      <c r="BG57">
        <v>290</v>
      </c>
      <c r="BH57">
        <v>675</v>
      </c>
      <c r="BI57">
        <v>350</v>
      </c>
      <c r="BJ57">
        <v>320</v>
      </c>
      <c r="BK57">
        <v>61980</v>
      </c>
      <c r="BL57">
        <v>31020</v>
      </c>
      <c r="BM57">
        <v>30965</v>
      </c>
      <c r="BN57">
        <v>93635</v>
      </c>
      <c r="BO57">
        <v>45670</v>
      </c>
      <c r="BP57">
        <v>47970</v>
      </c>
      <c r="BQ57">
        <v>37890</v>
      </c>
      <c r="BR57">
        <v>18325</v>
      </c>
      <c r="BS57">
        <v>19570</v>
      </c>
      <c r="BT57" s="47"/>
      <c r="BU57" s="47"/>
      <c r="BV57" s="47"/>
      <c r="CE57">
        <v>50</v>
      </c>
      <c r="CF57">
        <v>1955658.1391499457</v>
      </c>
      <c r="CG57">
        <v>1866884.7275250333</v>
      </c>
      <c r="CH57">
        <v>3822542.8666749792</v>
      </c>
      <c r="CX57" s="61" t="s">
        <v>204</v>
      </c>
      <c r="CY57" s="62">
        <v>18952038</v>
      </c>
    </row>
    <row r="58" spans="3:103" x14ac:dyDescent="0.25">
      <c r="C58" s="13">
        <f t="shared" si="4"/>
        <v>52</v>
      </c>
      <c r="D58" s="21">
        <f t="shared" si="0"/>
        <v>278665</v>
      </c>
      <c r="E58" s="20">
        <f t="shared" si="1"/>
        <v>270860</v>
      </c>
      <c r="F58" s="69">
        <f t="shared" si="2"/>
        <v>549525</v>
      </c>
      <c r="T58">
        <v>52</v>
      </c>
      <c r="U58">
        <v>549525</v>
      </c>
      <c r="V58">
        <v>270860</v>
      </c>
      <c r="W58">
        <v>278665</v>
      </c>
      <c r="X58">
        <v>8590</v>
      </c>
      <c r="Y58">
        <v>4205</v>
      </c>
      <c r="Z58">
        <v>4390</v>
      </c>
      <c r="AA58">
        <v>2340</v>
      </c>
      <c r="AB58">
        <v>1075</v>
      </c>
      <c r="AC58">
        <v>1265</v>
      </c>
      <c r="AD58">
        <v>12430</v>
      </c>
      <c r="AE58">
        <v>6085</v>
      </c>
      <c r="AF58">
        <v>6345</v>
      </c>
      <c r="AG58">
        <v>15470</v>
      </c>
      <c r="AH58">
        <v>7550</v>
      </c>
      <c r="AI58">
        <v>7920</v>
      </c>
      <c r="AJ58" s="60">
        <v>126055</v>
      </c>
      <c r="AK58" s="60">
        <v>62970</v>
      </c>
      <c r="AL58" s="60">
        <v>63080</v>
      </c>
      <c r="AM58">
        <v>217305</v>
      </c>
      <c r="AN58">
        <v>106660</v>
      </c>
      <c r="AO58">
        <v>110650</v>
      </c>
      <c r="AP58">
        <v>18275</v>
      </c>
      <c r="AQ58">
        <v>9090</v>
      </c>
      <c r="AR58">
        <v>9185</v>
      </c>
      <c r="AS58">
        <v>15535</v>
      </c>
      <c r="AT58">
        <v>7580</v>
      </c>
      <c r="AU58">
        <v>7960</v>
      </c>
      <c r="AV58">
        <v>58460</v>
      </c>
      <c r="AW58">
        <v>29385</v>
      </c>
      <c r="AX58">
        <v>29075</v>
      </c>
      <c r="AY58">
        <v>73400</v>
      </c>
      <c r="AZ58">
        <v>35425</v>
      </c>
      <c r="BA58">
        <v>37975</v>
      </c>
      <c r="BB58">
        <v>410</v>
      </c>
      <c r="BC58">
        <v>215</v>
      </c>
      <c r="BD58">
        <v>190</v>
      </c>
      <c r="BE58">
        <v>590</v>
      </c>
      <c r="BF58">
        <v>290</v>
      </c>
      <c r="BG58">
        <v>295</v>
      </c>
      <c r="BH58">
        <v>665</v>
      </c>
      <c r="BI58">
        <v>335</v>
      </c>
      <c r="BJ58">
        <v>335</v>
      </c>
      <c r="BK58">
        <v>61920</v>
      </c>
      <c r="BL58">
        <v>31175</v>
      </c>
      <c r="BM58">
        <v>30745</v>
      </c>
      <c r="BN58">
        <v>94790</v>
      </c>
      <c r="BO58">
        <v>46495</v>
      </c>
      <c r="BP58">
        <v>48290</v>
      </c>
      <c r="BQ58">
        <v>39755</v>
      </c>
      <c r="BR58">
        <v>19350</v>
      </c>
      <c r="BS58">
        <v>20405</v>
      </c>
      <c r="BT58" s="47"/>
      <c r="BU58" s="47"/>
      <c r="BV58" s="47"/>
      <c r="CE58">
        <v>51</v>
      </c>
      <c r="CF58">
        <v>2089218.0861824802</v>
      </c>
      <c r="CG58">
        <v>1987024.0645462163</v>
      </c>
      <c r="CH58">
        <v>4076242.1507286965</v>
      </c>
      <c r="CX58" s="61" t="s">
        <v>309</v>
      </c>
      <c r="CY58" s="62">
        <v>18551427</v>
      </c>
    </row>
    <row r="59" spans="3:103" x14ac:dyDescent="0.25">
      <c r="C59" s="13">
        <f t="shared" si="4"/>
        <v>53</v>
      </c>
      <c r="D59" s="21">
        <f t="shared" si="0"/>
        <v>280045</v>
      </c>
      <c r="E59" s="20">
        <f t="shared" si="1"/>
        <v>271755</v>
      </c>
      <c r="F59" s="69">
        <f t="shared" si="2"/>
        <v>551805</v>
      </c>
      <c r="T59">
        <v>53</v>
      </c>
      <c r="U59">
        <v>551805</v>
      </c>
      <c r="V59">
        <v>271755</v>
      </c>
      <c r="W59">
        <v>280045</v>
      </c>
      <c r="X59">
        <v>8615</v>
      </c>
      <c r="Y59">
        <v>4175</v>
      </c>
      <c r="Z59">
        <v>4450</v>
      </c>
      <c r="AA59">
        <v>2355</v>
      </c>
      <c r="AB59">
        <v>1135</v>
      </c>
      <c r="AC59">
        <v>1220</v>
      </c>
      <c r="AD59">
        <v>12545</v>
      </c>
      <c r="AE59">
        <v>6215</v>
      </c>
      <c r="AF59">
        <v>6330</v>
      </c>
      <c r="AG59">
        <v>15605</v>
      </c>
      <c r="AH59">
        <v>7590</v>
      </c>
      <c r="AI59">
        <v>8015</v>
      </c>
      <c r="AJ59" s="60">
        <v>127740</v>
      </c>
      <c r="AK59" s="60">
        <v>63440</v>
      </c>
      <c r="AL59" s="60">
        <v>64295</v>
      </c>
      <c r="AM59">
        <v>216450</v>
      </c>
      <c r="AN59">
        <v>106180</v>
      </c>
      <c r="AO59">
        <v>110270</v>
      </c>
      <c r="AP59">
        <v>18385</v>
      </c>
      <c r="AQ59">
        <v>9110</v>
      </c>
      <c r="AR59">
        <v>9270</v>
      </c>
      <c r="AS59">
        <v>15950</v>
      </c>
      <c r="AT59">
        <v>7985</v>
      </c>
      <c r="AU59">
        <v>7970</v>
      </c>
      <c r="AV59">
        <v>58520</v>
      </c>
      <c r="AW59">
        <v>29050</v>
      </c>
      <c r="AX59">
        <v>29470</v>
      </c>
      <c r="AY59">
        <v>74065</v>
      </c>
      <c r="AZ59">
        <v>36125</v>
      </c>
      <c r="BA59">
        <v>37945</v>
      </c>
      <c r="BB59">
        <v>330</v>
      </c>
      <c r="BC59">
        <v>160</v>
      </c>
      <c r="BD59">
        <v>170</v>
      </c>
      <c r="BE59">
        <v>610</v>
      </c>
      <c r="BF59">
        <v>275</v>
      </c>
      <c r="BG59">
        <v>335</v>
      </c>
      <c r="BH59">
        <v>630</v>
      </c>
      <c r="BI59">
        <v>320</v>
      </c>
      <c r="BJ59">
        <v>310</v>
      </c>
      <c r="BK59">
        <v>61740</v>
      </c>
      <c r="BL59">
        <v>30725</v>
      </c>
      <c r="BM59">
        <v>31010</v>
      </c>
      <c r="BN59">
        <v>93340</v>
      </c>
      <c r="BO59">
        <v>45525</v>
      </c>
      <c r="BP59">
        <v>47815</v>
      </c>
      <c r="BQ59">
        <v>39720</v>
      </c>
      <c r="BR59">
        <v>19390</v>
      </c>
      <c r="BS59">
        <v>20330</v>
      </c>
      <c r="BT59" s="47"/>
      <c r="BU59" s="47"/>
      <c r="BV59" s="47"/>
      <c r="CE59">
        <v>52</v>
      </c>
      <c r="CF59">
        <v>2137150.8837106652</v>
      </c>
      <c r="CG59">
        <v>2039545.0219716474</v>
      </c>
      <c r="CH59">
        <v>4176695.9056823123</v>
      </c>
      <c r="CX59" s="61" t="s">
        <v>513</v>
      </c>
      <c r="CY59" s="62">
        <v>17861030</v>
      </c>
    </row>
    <row r="60" spans="3:103" x14ac:dyDescent="0.25">
      <c r="C60" s="13">
        <f t="shared" si="4"/>
        <v>54</v>
      </c>
      <c r="D60" s="21">
        <f t="shared" si="0"/>
        <v>273200</v>
      </c>
      <c r="E60" s="20">
        <f t="shared" si="1"/>
        <v>264315</v>
      </c>
      <c r="F60" s="69">
        <f t="shared" si="2"/>
        <v>537515</v>
      </c>
      <c r="T60">
        <v>54</v>
      </c>
      <c r="U60">
        <v>537515</v>
      </c>
      <c r="V60">
        <v>264315</v>
      </c>
      <c r="W60">
        <v>273200</v>
      </c>
      <c r="X60">
        <v>8515</v>
      </c>
      <c r="Y60">
        <v>4180</v>
      </c>
      <c r="Z60">
        <v>4335</v>
      </c>
      <c r="AA60">
        <v>2240</v>
      </c>
      <c r="AB60">
        <v>1085</v>
      </c>
      <c r="AC60">
        <v>1155</v>
      </c>
      <c r="AD60">
        <v>12405</v>
      </c>
      <c r="AE60">
        <v>5980</v>
      </c>
      <c r="AF60">
        <v>6420</v>
      </c>
      <c r="AG60">
        <v>15770</v>
      </c>
      <c r="AH60">
        <v>7625</v>
      </c>
      <c r="AI60">
        <v>8145</v>
      </c>
      <c r="AJ60" s="60">
        <v>126005</v>
      </c>
      <c r="AK60" s="60">
        <v>62765</v>
      </c>
      <c r="AL60" s="60">
        <v>63235</v>
      </c>
      <c r="AM60">
        <v>208810</v>
      </c>
      <c r="AN60">
        <v>102180</v>
      </c>
      <c r="AO60">
        <v>106630</v>
      </c>
      <c r="AP60">
        <v>18365</v>
      </c>
      <c r="AQ60">
        <v>9110</v>
      </c>
      <c r="AR60">
        <v>9260</v>
      </c>
      <c r="AS60">
        <v>15325</v>
      </c>
      <c r="AT60">
        <v>7550</v>
      </c>
      <c r="AU60">
        <v>7775</v>
      </c>
      <c r="AV60">
        <v>57365</v>
      </c>
      <c r="AW60">
        <v>28465</v>
      </c>
      <c r="AX60">
        <v>28900</v>
      </c>
      <c r="AY60">
        <v>71165</v>
      </c>
      <c r="AZ60">
        <v>34600</v>
      </c>
      <c r="BA60">
        <v>36565</v>
      </c>
      <c r="BB60">
        <v>315</v>
      </c>
      <c r="BC60">
        <v>160</v>
      </c>
      <c r="BD60">
        <v>160</v>
      </c>
      <c r="BE60">
        <v>615</v>
      </c>
      <c r="BF60">
        <v>295</v>
      </c>
      <c r="BG60">
        <v>320</v>
      </c>
      <c r="BH60">
        <v>625</v>
      </c>
      <c r="BI60">
        <v>315</v>
      </c>
      <c r="BJ60">
        <v>305</v>
      </c>
      <c r="BK60">
        <v>59675</v>
      </c>
      <c r="BL60">
        <v>29770</v>
      </c>
      <c r="BM60">
        <v>29905</v>
      </c>
      <c r="BN60">
        <v>87875</v>
      </c>
      <c r="BO60">
        <v>43155</v>
      </c>
      <c r="BP60">
        <v>44720</v>
      </c>
      <c r="BQ60">
        <v>36785</v>
      </c>
      <c r="BR60">
        <v>18030</v>
      </c>
      <c r="BS60">
        <v>18750</v>
      </c>
      <c r="BT60" s="47"/>
      <c r="BU60" s="47"/>
      <c r="BV60" s="47"/>
      <c r="CE60">
        <v>53</v>
      </c>
      <c r="CF60">
        <v>2147734.4454048886</v>
      </c>
      <c r="CG60">
        <v>2046284.2702721148</v>
      </c>
      <c r="CH60">
        <v>4194018.7156770034</v>
      </c>
      <c r="CX60" s="61" t="s">
        <v>272</v>
      </c>
      <c r="CY60" s="62">
        <v>17581472</v>
      </c>
    </row>
    <row r="61" spans="3:103" x14ac:dyDescent="0.25">
      <c r="C61" s="13">
        <f t="shared" si="4"/>
        <v>55</v>
      </c>
      <c r="D61" s="21">
        <f t="shared" si="0"/>
        <v>276880</v>
      </c>
      <c r="E61" s="20">
        <f t="shared" si="1"/>
        <v>267140</v>
      </c>
      <c r="F61" s="69">
        <f t="shared" si="2"/>
        <v>544015</v>
      </c>
      <c r="T61">
        <v>55</v>
      </c>
      <c r="U61">
        <v>544015</v>
      </c>
      <c r="V61">
        <v>267140</v>
      </c>
      <c r="W61">
        <v>276880</v>
      </c>
      <c r="X61">
        <v>8800</v>
      </c>
      <c r="Y61">
        <v>4340</v>
      </c>
      <c r="Z61">
        <v>4465</v>
      </c>
      <c r="AA61">
        <v>2350</v>
      </c>
      <c r="AB61">
        <v>1140</v>
      </c>
      <c r="AC61">
        <v>1210</v>
      </c>
      <c r="AD61">
        <v>12460</v>
      </c>
      <c r="AE61">
        <v>6095</v>
      </c>
      <c r="AF61">
        <v>6360</v>
      </c>
      <c r="AG61">
        <v>15665</v>
      </c>
      <c r="AH61">
        <v>7520</v>
      </c>
      <c r="AI61">
        <v>8150</v>
      </c>
      <c r="AJ61" s="60">
        <v>129570</v>
      </c>
      <c r="AK61" s="60">
        <v>64370</v>
      </c>
      <c r="AL61" s="60">
        <v>65195</v>
      </c>
      <c r="AM61">
        <v>209375</v>
      </c>
      <c r="AN61">
        <v>101960</v>
      </c>
      <c r="AO61">
        <v>107410</v>
      </c>
      <c r="AP61">
        <v>18455</v>
      </c>
      <c r="AQ61">
        <v>9180</v>
      </c>
      <c r="AR61">
        <v>9280</v>
      </c>
      <c r="AS61">
        <v>15565</v>
      </c>
      <c r="AT61">
        <v>7835</v>
      </c>
      <c r="AU61">
        <v>7730</v>
      </c>
      <c r="AV61">
        <v>57815</v>
      </c>
      <c r="AW61">
        <v>28845</v>
      </c>
      <c r="AX61">
        <v>28970</v>
      </c>
      <c r="AY61">
        <v>72420</v>
      </c>
      <c r="AZ61">
        <v>35065</v>
      </c>
      <c r="BA61">
        <v>37360</v>
      </c>
      <c r="BB61">
        <v>305</v>
      </c>
      <c r="BC61">
        <v>170</v>
      </c>
      <c r="BD61">
        <v>135</v>
      </c>
      <c r="BE61">
        <v>635</v>
      </c>
      <c r="BF61">
        <v>315</v>
      </c>
      <c r="BG61">
        <v>320</v>
      </c>
      <c r="BH61">
        <v>610</v>
      </c>
      <c r="BI61">
        <v>310</v>
      </c>
      <c r="BJ61">
        <v>290</v>
      </c>
      <c r="BK61">
        <v>61145</v>
      </c>
      <c r="BL61">
        <v>30420</v>
      </c>
      <c r="BM61">
        <v>30730</v>
      </c>
      <c r="BN61">
        <v>87620</v>
      </c>
      <c r="BO61">
        <v>42680</v>
      </c>
      <c r="BP61">
        <v>44940</v>
      </c>
      <c r="BQ61">
        <v>37085</v>
      </c>
      <c r="BR61">
        <v>18045</v>
      </c>
      <c r="BS61">
        <v>19040</v>
      </c>
      <c r="BT61" s="47"/>
      <c r="BU61" s="47"/>
      <c r="BV61" s="47"/>
      <c r="CE61">
        <v>54</v>
      </c>
      <c r="CF61">
        <v>2095238.4455520203</v>
      </c>
      <c r="CG61">
        <v>1990261.9156849885</v>
      </c>
      <c r="CH61">
        <v>4085500.3612370091</v>
      </c>
      <c r="CX61" s="61" t="s">
        <v>236</v>
      </c>
      <c r="CY61" s="62">
        <v>17373662</v>
      </c>
    </row>
    <row r="62" spans="3:103" x14ac:dyDescent="0.25">
      <c r="C62" s="13">
        <f t="shared" si="4"/>
        <v>56</v>
      </c>
      <c r="D62" s="21">
        <f t="shared" si="0"/>
        <v>271955</v>
      </c>
      <c r="E62" s="20">
        <f t="shared" si="1"/>
        <v>262100</v>
      </c>
      <c r="F62" s="69">
        <f t="shared" si="2"/>
        <v>534055</v>
      </c>
      <c r="T62">
        <v>56</v>
      </c>
      <c r="U62">
        <v>534055</v>
      </c>
      <c r="V62">
        <v>262100</v>
      </c>
      <c r="W62">
        <v>271955</v>
      </c>
      <c r="X62">
        <v>8570</v>
      </c>
      <c r="Y62">
        <v>4235</v>
      </c>
      <c r="Z62">
        <v>4335</v>
      </c>
      <c r="AA62">
        <v>2300</v>
      </c>
      <c r="AB62">
        <v>1070</v>
      </c>
      <c r="AC62">
        <v>1225</v>
      </c>
      <c r="AD62">
        <v>12330</v>
      </c>
      <c r="AE62">
        <v>5980</v>
      </c>
      <c r="AF62">
        <v>6350</v>
      </c>
      <c r="AG62">
        <v>15310</v>
      </c>
      <c r="AH62">
        <v>7435</v>
      </c>
      <c r="AI62">
        <v>7875</v>
      </c>
      <c r="AJ62" s="60">
        <v>128045</v>
      </c>
      <c r="AK62" s="60">
        <v>63050</v>
      </c>
      <c r="AL62" s="60">
        <v>64995</v>
      </c>
      <c r="AM62">
        <v>203665</v>
      </c>
      <c r="AN62">
        <v>99450</v>
      </c>
      <c r="AO62">
        <v>104210</v>
      </c>
      <c r="AP62">
        <v>18190</v>
      </c>
      <c r="AQ62">
        <v>9100</v>
      </c>
      <c r="AR62">
        <v>9090</v>
      </c>
      <c r="AS62">
        <v>15545</v>
      </c>
      <c r="AT62">
        <v>7735</v>
      </c>
      <c r="AU62">
        <v>7810</v>
      </c>
      <c r="AV62">
        <v>56620</v>
      </c>
      <c r="AW62">
        <v>28580</v>
      </c>
      <c r="AX62">
        <v>28045</v>
      </c>
      <c r="AY62">
        <v>71980</v>
      </c>
      <c r="AZ62">
        <v>34695</v>
      </c>
      <c r="BA62">
        <v>37285</v>
      </c>
      <c r="BB62">
        <v>325</v>
      </c>
      <c r="BC62">
        <v>180</v>
      </c>
      <c r="BD62">
        <v>145</v>
      </c>
      <c r="BE62">
        <v>605</v>
      </c>
      <c r="BF62">
        <v>300</v>
      </c>
      <c r="BG62">
        <v>305</v>
      </c>
      <c r="BH62">
        <v>570</v>
      </c>
      <c r="BI62">
        <v>295</v>
      </c>
      <c r="BJ62">
        <v>270</v>
      </c>
      <c r="BK62">
        <v>59360</v>
      </c>
      <c r="BL62">
        <v>29290</v>
      </c>
      <c r="BM62">
        <v>30070</v>
      </c>
      <c r="BN62">
        <v>84960</v>
      </c>
      <c r="BO62">
        <v>41220</v>
      </c>
      <c r="BP62">
        <v>43735</v>
      </c>
      <c r="BQ62">
        <v>36360</v>
      </c>
      <c r="BR62">
        <v>17570</v>
      </c>
      <c r="BS62">
        <v>18780</v>
      </c>
      <c r="BT62" s="47"/>
      <c r="BU62" s="47"/>
      <c r="BV62" s="47"/>
      <c r="CE62">
        <v>55</v>
      </c>
      <c r="CF62">
        <v>2305587.7757387361</v>
      </c>
      <c r="CG62">
        <v>2088172.8622727466</v>
      </c>
      <c r="CH62">
        <v>4393760.6380114825</v>
      </c>
      <c r="CX62" s="61" t="s">
        <v>375</v>
      </c>
      <c r="CY62" s="62">
        <v>17097130</v>
      </c>
    </row>
    <row r="63" spans="3:103" x14ac:dyDescent="0.25">
      <c r="C63" s="13">
        <f t="shared" si="4"/>
        <v>57</v>
      </c>
      <c r="D63" s="21">
        <f t="shared" si="0"/>
        <v>266365</v>
      </c>
      <c r="E63" s="20">
        <f t="shared" si="1"/>
        <v>255815</v>
      </c>
      <c r="F63" s="69">
        <f t="shared" si="2"/>
        <v>522185</v>
      </c>
      <c r="T63">
        <v>57</v>
      </c>
      <c r="U63">
        <v>522185</v>
      </c>
      <c r="V63">
        <v>255815</v>
      </c>
      <c r="W63">
        <v>266365</v>
      </c>
      <c r="X63">
        <v>8620</v>
      </c>
      <c r="Y63">
        <v>4150</v>
      </c>
      <c r="Z63">
        <v>4475</v>
      </c>
      <c r="AA63">
        <v>2195</v>
      </c>
      <c r="AB63">
        <v>1080</v>
      </c>
      <c r="AC63">
        <v>1115</v>
      </c>
      <c r="AD63">
        <v>12035</v>
      </c>
      <c r="AE63">
        <v>5915</v>
      </c>
      <c r="AF63">
        <v>6120</v>
      </c>
      <c r="AG63">
        <v>15295</v>
      </c>
      <c r="AH63">
        <v>7315</v>
      </c>
      <c r="AI63">
        <v>7980</v>
      </c>
      <c r="AJ63" s="60">
        <v>127800</v>
      </c>
      <c r="AK63" s="60">
        <v>62875</v>
      </c>
      <c r="AL63" s="60">
        <v>64925</v>
      </c>
      <c r="AM63">
        <v>196475</v>
      </c>
      <c r="AN63">
        <v>95840</v>
      </c>
      <c r="AO63">
        <v>100635</v>
      </c>
      <c r="AP63">
        <v>17275</v>
      </c>
      <c r="AQ63">
        <v>8625</v>
      </c>
      <c r="AR63">
        <v>8660</v>
      </c>
      <c r="AS63">
        <v>15260</v>
      </c>
      <c r="AT63">
        <v>7600</v>
      </c>
      <c r="AU63">
        <v>7665</v>
      </c>
      <c r="AV63">
        <v>55065</v>
      </c>
      <c r="AW63">
        <v>27720</v>
      </c>
      <c r="AX63">
        <v>27345</v>
      </c>
      <c r="AY63">
        <v>70690</v>
      </c>
      <c r="AZ63">
        <v>33955</v>
      </c>
      <c r="BA63">
        <v>36740</v>
      </c>
      <c r="BB63">
        <v>260</v>
      </c>
      <c r="BC63">
        <v>120</v>
      </c>
      <c r="BD63">
        <v>140</v>
      </c>
      <c r="BE63">
        <v>610</v>
      </c>
      <c r="BF63">
        <v>300</v>
      </c>
      <c r="BG63">
        <v>305</v>
      </c>
      <c r="BH63">
        <v>595</v>
      </c>
      <c r="BI63">
        <v>315</v>
      </c>
      <c r="BJ63">
        <v>275</v>
      </c>
      <c r="BK63">
        <v>58520</v>
      </c>
      <c r="BL63">
        <v>28770</v>
      </c>
      <c r="BM63">
        <v>29750</v>
      </c>
      <c r="BN63">
        <v>80660</v>
      </c>
      <c r="BO63">
        <v>39355</v>
      </c>
      <c r="BP63">
        <v>41305</v>
      </c>
      <c r="BQ63">
        <v>35150</v>
      </c>
      <c r="BR63">
        <v>16900</v>
      </c>
      <c r="BS63">
        <v>18250</v>
      </c>
      <c r="BT63" s="47"/>
      <c r="BU63" s="47"/>
      <c r="BV63" s="47"/>
      <c r="CE63">
        <v>56</v>
      </c>
      <c r="CF63">
        <v>2264577.1581588704</v>
      </c>
      <c r="CG63">
        <v>2048776.3240311707</v>
      </c>
      <c r="CH63">
        <v>4313353.4821900409</v>
      </c>
      <c r="CX63" s="61" t="s">
        <v>467</v>
      </c>
      <c r="CY63" s="62">
        <v>17070135</v>
      </c>
    </row>
    <row r="64" spans="3:103" x14ac:dyDescent="0.25">
      <c r="C64" s="13">
        <f t="shared" si="4"/>
        <v>58</v>
      </c>
      <c r="D64" s="21">
        <f t="shared" si="0"/>
        <v>262715</v>
      </c>
      <c r="E64" s="20">
        <f t="shared" si="1"/>
        <v>254070</v>
      </c>
      <c r="F64" s="69">
        <f t="shared" si="2"/>
        <v>516785</v>
      </c>
      <c r="T64">
        <v>58</v>
      </c>
      <c r="U64">
        <v>516785</v>
      </c>
      <c r="V64">
        <v>254070</v>
      </c>
      <c r="W64">
        <v>262715</v>
      </c>
      <c r="X64">
        <v>8590</v>
      </c>
      <c r="Y64">
        <v>4170</v>
      </c>
      <c r="Z64">
        <v>4420</v>
      </c>
      <c r="AA64">
        <v>2270</v>
      </c>
      <c r="AB64">
        <v>1085</v>
      </c>
      <c r="AC64">
        <v>1180</v>
      </c>
      <c r="AD64">
        <v>12520</v>
      </c>
      <c r="AE64">
        <v>6115</v>
      </c>
      <c r="AF64">
        <v>6400</v>
      </c>
      <c r="AG64">
        <v>15295</v>
      </c>
      <c r="AH64">
        <v>7385</v>
      </c>
      <c r="AI64">
        <v>7910</v>
      </c>
      <c r="AJ64" s="60">
        <v>127085</v>
      </c>
      <c r="AK64" s="60">
        <v>62830</v>
      </c>
      <c r="AL64" s="60">
        <v>64255</v>
      </c>
      <c r="AM64">
        <v>192575</v>
      </c>
      <c r="AN64">
        <v>94200</v>
      </c>
      <c r="AO64">
        <v>98370</v>
      </c>
      <c r="AP64">
        <v>17085</v>
      </c>
      <c r="AQ64">
        <v>8375</v>
      </c>
      <c r="AR64">
        <v>8710</v>
      </c>
      <c r="AS64">
        <v>14975</v>
      </c>
      <c r="AT64">
        <v>7470</v>
      </c>
      <c r="AU64">
        <v>7500</v>
      </c>
      <c r="AV64">
        <v>54065</v>
      </c>
      <c r="AW64">
        <v>27350</v>
      </c>
      <c r="AX64">
        <v>26715</v>
      </c>
      <c r="AY64">
        <v>70945</v>
      </c>
      <c r="AZ64">
        <v>34360</v>
      </c>
      <c r="BA64">
        <v>36585</v>
      </c>
      <c r="BB64">
        <v>275</v>
      </c>
      <c r="BC64">
        <v>150</v>
      </c>
      <c r="BD64">
        <v>125</v>
      </c>
      <c r="BE64">
        <v>585</v>
      </c>
      <c r="BF64">
        <v>300</v>
      </c>
      <c r="BG64">
        <v>285</v>
      </c>
      <c r="BH64">
        <v>520</v>
      </c>
      <c r="BI64">
        <v>275</v>
      </c>
      <c r="BJ64">
        <v>250</v>
      </c>
      <c r="BK64">
        <v>57210</v>
      </c>
      <c r="BL64">
        <v>28175</v>
      </c>
      <c r="BM64">
        <v>29040</v>
      </c>
      <c r="BN64">
        <v>78455</v>
      </c>
      <c r="BO64">
        <v>38340</v>
      </c>
      <c r="BP64">
        <v>40120</v>
      </c>
      <c r="BQ64">
        <v>35070</v>
      </c>
      <c r="BR64">
        <v>16945</v>
      </c>
      <c r="BS64">
        <v>18120</v>
      </c>
      <c r="BT64" s="47"/>
      <c r="BU64" s="47"/>
      <c r="BV64" s="47"/>
      <c r="CE64">
        <v>57</v>
      </c>
      <c r="CF64">
        <v>2218029.0663271039</v>
      </c>
      <c r="CG64">
        <v>1999647.9028311099</v>
      </c>
      <c r="CH64">
        <v>4217676.9691582136</v>
      </c>
      <c r="CX64" s="61" t="s">
        <v>431</v>
      </c>
      <c r="CY64" s="62">
        <v>16296364</v>
      </c>
    </row>
    <row r="65" spans="3:103" x14ac:dyDescent="0.25">
      <c r="C65" s="13">
        <f t="shared" si="4"/>
        <v>59</v>
      </c>
      <c r="D65" s="21">
        <f t="shared" si="0"/>
        <v>257135</v>
      </c>
      <c r="E65" s="20">
        <f t="shared" si="1"/>
        <v>246060</v>
      </c>
      <c r="F65" s="69">
        <f t="shared" si="2"/>
        <v>503205</v>
      </c>
      <c r="T65">
        <v>59</v>
      </c>
      <c r="U65">
        <v>503205</v>
      </c>
      <c r="V65">
        <v>246060</v>
      </c>
      <c r="W65">
        <v>257135</v>
      </c>
      <c r="X65">
        <v>8495</v>
      </c>
      <c r="Y65">
        <v>4145</v>
      </c>
      <c r="Z65">
        <v>4350</v>
      </c>
      <c r="AA65">
        <v>2220</v>
      </c>
      <c r="AB65">
        <v>1035</v>
      </c>
      <c r="AC65">
        <v>1185</v>
      </c>
      <c r="AD65">
        <v>12395</v>
      </c>
      <c r="AE65">
        <v>6105</v>
      </c>
      <c r="AF65">
        <v>6290</v>
      </c>
      <c r="AG65">
        <v>14935</v>
      </c>
      <c r="AH65">
        <v>7270</v>
      </c>
      <c r="AI65">
        <v>7665</v>
      </c>
      <c r="AJ65" s="60">
        <v>123980</v>
      </c>
      <c r="AK65" s="60">
        <v>61065</v>
      </c>
      <c r="AL65" s="60">
        <v>62915</v>
      </c>
      <c r="AM65">
        <v>187375</v>
      </c>
      <c r="AN65">
        <v>90825</v>
      </c>
      <c r="AO65">
        <v>96545</v>
      </c>
      <c r="AP65">
        <v>16755</v>
      </c>
      <c r="AQ65">
        <v>8275</v>
      </c>
      <c r="AR65">
        <v>8475</v>
      </c>
      <c r="AS65">
        <v>14855</v>
      </c>
      <c r="AT65">
        <v>7435</v>
      </c>
      <c r="AU65">
        <v>7420</v>
      </c>
      <c r="AV65">
        <v>51970</v>
      </c>
      <c r="AW65">
        <v>26080</v>
      </c>
      <c r="AX65">
        <v>25890</v>
      </c>
      <c r="AY65">
        <v>68885</v>
      </c>
      <c r="AZ65">
        <v>33135</v>
      </c>
      <c r="BA65">
        <v>35750</v>
      </c>
      <c r="BB65">
        <v>245</v>
      </c>
      <c r="BC65">
        <v>130</v>
      </c>
      <c r="BD65">
        <v>115</v>
      </c>
      <c r="BE65">
        <v>560</v>
      </c>
      <c r="BF65">
        <v>290</v>
      </c>
      <c r="BG65">
        <v>270</v>
      </c>
      <c r="BH65">
        <v>535</v>
      </c>
      <c r="BI65">
        <v>275</v>
      </c>
      <c r="BJ65">
        <v>260</v>
      </c>
      <c r="BK65">
        <v>55150</v>
      </c>
      <c r="BL65">
        <v>26935</v>
      </c>
      <c r="BM65">
        <v>28215</v>
      </c>
      <c r="BN65">
        <v>75475</v>
      </c>
      <c r="BO65">
        <v>36580</v>
      </c>
      <c r="BP65">
        <v>38900</v>
      </c>
      <c r="BQ65">
        <v>33435</v>
      </c>
      <c r="BR65">
        <v>16125</v>
      </c>
      <c r="BS65">
        <v>17310</v>
      </c>
      <c r="BT65" s="47"/>
      <c r="BU65" s="47"/>
      <c r="BV65" s="47"/>
      <c r="CE65">
        <v>58</v>
      </c>
      <c r="CF65">
        <v>2187635.4106587768</v>
      </c>
      <c r="CG65">
        <v>1986007.6331423102</v>
      </c>
      <c r="CH65">
        <v>4173643.043801087</v>
      </c>
      <c r="CX65" s="61" t="s">
        <v>202</v>
      </c>
      <c r="CY65" s="62">
        <v>15946876</v>
      </c>
    </row>
    <row r="66" spans="3:103" x14ac:dyDescent="0.25">
      <c r="C66" s="13">
        <f t="shared" si="4"/>
        <v>60</v>
      </c>
      <c r="D66" s="21">
        <f t="shared" si="0"/>
        <v>249445</v>
      </c>
      <c r="E66" s="20">
        <f t="shared" si="1"/>
        <v>239055</v>
      </c>
      <c r="F66" s="69">
        <f t="shared" si="2"/>
        <v>488500</v>
      </c>
      <c r="T66">
        <v>60</v>
      </c>
      <c r="U66">
        <v>488500</v>
      </c>
      <c r="V66">
        <v>239055</v>
      </c>
      <c r="W66">
        <v>249445</v>
      </c>
      <c r="X66">
        <v>8625</v>
      </c>
      <c r="Y66">
        <v>4215</v>
      </c>
      <c r="Z66">
        <v>4410</v>
      </c>
      <c r="AA66">
        <v>2285</v>
      </c>
      <c r="AB66">
        <v>1125</v>
      </c>
      <c r="AC66">
        <v>1160</v>
      </c>
      <c r="AD66">
        <v>11920</v>
      </c>
      <c r="AE66">
        <v>5830</v>
      </c>
      <c r="AF66">
        <v>6090</v>
      </c>
      <c r="AG66">
        <v>14680</v>
      </c>
      <c r="AH66">
        <v>7100</v>
      </c>
      <c r="AI66">
        <v>7580</v>
      </c>
      <c r="AJ66" s="60">
        <v>118565</v>
      </c>
      <c r="AK66" s="60">
        <v>58550</v>
      </c>
      <c r="AL66" s="60">
        <v>60015</v>
      </c>
      <c r="AM66">
        <v>180690</v>
      </c>
      <c r="AN66">
        <v>87335</v>
      </c>
      <c r="AO66">
        <v>93360</v>
      </c>
      <c r="AP66">
        <v>16255</v>
      </c>
      <c r="AQ66">
        <v>8100</v>
      </c>
      <c r="AR66">
        <v>8160</v>
      </c>
      <c r="AS66">
        <v>14715</v>
      </c>
      <c r="AT66">
        <v>7365</v>
      </c>
      <c r="AU66">
        <v>7350</v>
      </c>
      <c r="AV66">
        <v>50920</v>
      </c>
      <c r="AW66">
        <v>25590</v>
      </c>
      <c r="AX66">
        <v>25325</v>
      </c>
      <c r="AY66">
        <v>68565</v>
      </c>
      <c r="AZ66">
        <v>33165</v>
      </c>
      <c r="BA66">
        <v>35400</v>
      </c>
      <c r="BB66">
        <v>215</v>
      </c>
      <c r="BC66">
        <v>115</v>
      </c>
      <c r="BD66">
        <v>105</v>
      </c>
      <c r="BE66">
        <v>560</v>
      </c>
      <c r="BF66">
        <v>300</v>
      </c>
      <c r="BG66">
        <v>260</v>
      </c>
      <c r="BH66">
        <v>495</v>
      </c>
      <c r="BI66">
        <v>265</v>
      </c>
      <c r="BJ66">
        <v>225</v>
      </c>
      <c r="BK66">
        <v>52250</v>
      </c>
      <c r="BL66">
        <v>25445</v>
      </c>
      <c r="BM66">
        <v>26810</v>
      </c>
      <c r="BN66">
        <v>72940</v>
      </c>
      <c r="BO66">
        <v>35145</v>
      </c>
      <c r="BP66">
        <v>37800</v>
      </c>
      <c r="BQ66">
        <v>33145</v>
      </c>
      <c r="BR66">
        <v>16120</v>
      </c>
      <c r="BS66">
        <v>17030</v>
      </c>
      <c r="BT66" s="47"/>
      <c r="BU66" s="47"/>
      <c r="BV66" s="47"/>
      <c r="CE66">
        <v>59</v>
      </c>
      <c r="CF66">
        <v>2141170.5891165123</v>
      </c>
      <c r="CG66">
        <v>1923395.2777226625</v>
      </c>
      <c r="CH66">
        <v>4064565.8668391751</v>
      </c>
      <c r="CX66" s="61" t="s">
        <v>447</v>
      </c>
      <c r="CY66" s="62">
        <v>15442905</v>
      </c>
    </row>
    <row r="67" spans="3:103" x14ac:dyDescent="0.25">
      <c r="C67" s="13">
        <f t="shared" si="4"/>
        <v>61</v>
      </c>
      <c r="D67" s="21">
        <f t="shared" si="0"/>
        <v>246935</v>
      </c>
      <c r="E67" s="20">
        <f t="shared" si="1"/>
        <v>234885</v>
      </c>
      <c r="F67" s="69">
        <f t="shared" si="2"/>
        <v>481820</v>
      </c>
      <c r="T67">
        <v>61</v>
      </c>
      <c r="U67">
        <v>481820</v>
      </c>
      <c r="V67">
        <v>234885</v>
      </c>
      <c r="W67">
        <v>246935</v>
      </c>
      <c r="X67">
        <v>8555</v>
      </c>
      <c r="Y67">
        <v>4165</v>
      </c>
      <c r="Z67">
        <v>4385</v>
      </c>
      <c r="AA67">
        <v>2195</v>
      </c>
      <c r="AB67">
        <v>1070</v>
      </c>
      <c r="AC67">
        <v>1125</v>
      </c>
      <c r="AD67">
        <v>12210</v>
      </c>
      <c r="AE67">
        <v>5885</v>
      </c>
      <c r="AF67">
        <v>6325</v>
      </c>
      <c r="AG67">
        <v>14670</v>
      </c>
      <c r="AH67">
        <v>7110</v>
      </c>
      <c r="AI67">
        <v>7560</v>
      </c>
      <c r="AJ67" s="60">
        <v>118375</v>
      </c>
      <c r="AK67" s="60">
        <v>58140</v>
      </c>
      <c r="AL67" s="60">
        <v>60230</v>
      </c>
      <c r="AM67">
        <v>177890</v>
      </c>
      <c r="AN67">
        <v>85570</v>
      </c>
      <c r="AO67">
        <v>92320</v>
      </c>
      <c r="AP67">
        <v>16295</v>
      </c>
      <c r="AQ67">
        <v>8030</v>
      </c>
      <c r="AR67">
        <v>8260</v>
      </c>
      <c r="AS67">
        <v>14665</v>
      </c>
      <c r="AT67">
        <v>7350</v>
      </c>
      <c r="AU67">
        <v>7315</v>
      </c>
      <c r="AV67">
        <v>48410</v>
      </c>
      <c r="AW67">
        <v>24540</v>
      </c>
      <c r="AX67">
        <v>23875</v>
      </c>
      <c r="AY67">
        <v>67335</v>
      </c>
      <c r="AZ67">
        <v>32380</v>
      </c>
      <c r="BA67">
        <v>34950</v>
      </c>
      <c r="BB67">
        <v>205</v>
      </c>
      <c r="BC67">
        <v>130</v>
      </c>
      <c r="BD67">
        <v>80</v>
      </c>
      <c r="BE67">
        <v>550</v>
      </c>
      <c r="BF67">
        <v>270</v>
      </c>
      <c r="BG67">
        <v>280</v>
      </c>
      <c r="BH67">
        <v>460</v>
      </c>
      <c r="BI67">
        <v>230</v>
      </c>
      <c r="BJ67">
        <v>225</v>
      </c>
      <c r="BK67">
        <v>51400</v>
      </c>
      <c r="BL67">
        <v>24835</v>
      </c>
      <c r="BM67">
        <v>26565</v>
      </c>
      <c r="BN67">
        <v>70585</v>
      </c>
      <c r="BO67">
        <v>33840</v>
      </c>
      <c r="BP67">
        <v>36745</v>
      </c>
      <c r="BQ67">
        <v>32260</v>
      </c>
      <c r="BR67">
        <v>15620</v>
      </c>
      <c r="BS67">
        <v>16645</v>
      </c>
      <c r="BT67" s="47"/>
      <c r="BU67" s="47"/>
      <c r="BV67" s="47"/>
      <c r="CE67">
        <v>60</v>
      </c>
      <c r="CF67">
        <v>2285813.5510322126</v>
      </c>
      <c r="CG67">
        <v>2105411.3850818025</v>
      </c>
      <c r="CH67">
        <v>4391224.9361140151</v>
      </c>
      <c r="CX67" s="61" t="s">
        <v>515</v>
      </c>
      <c r="CY67" s="62">
        <v>14645468</v>
      </c>
    </row>
    <row r="68" spans="3:103" x14ac:dyDescent="0.25">
      <c r="C68" s="13">
        <f t="shared" si="4"/>
        <v>62</v>
      </c>
      <c r="D68" s="21">
        <f t="shared" si="0"/>
        <v>237005</v>
      </c>
      <c r="E68" s="20">
        <f t="shared" si="1"/>
        <v>223345</v>
      </c>
      <c r="F68" s="69">
        <f t="shared" si="2"/>
        <v>460355</v>
      </c>
      <c r="T68">
        <v>62</v>
      </c>
      <c r="U68">
        <v>460355</v>
      </c>
      <c r="V68">
        <v>223345</v>
      </c>
      <c r="W68">
        <v>237005</v>
      </c>
      <c r="X68">
        <v>8535</v>
      </c>
      <c r="Y68">
        <v>4180</v>
      </c>
      <c r="Z68">
        <v>4355</v>
      </c>
      <c r="AA68">
        <v>2195</v>
      </c>
      <c r="AB68">
        <v>1030</v>
      </c>
      <c r="AC68">
        <v>1165</v>
      </c>
      <c r="AD68">
        <v>11670</v>
      </c>
      <c r="AE68">
        <v>5795</v>
      </c>
      <c r="AF68">
        <v>5875</v>
      </c>
      <c r="AG68">
        <v>14155</v>
      </c>
      <c r="AH68">
        <v>6800</v>
      </c>
      <c r="AI68">
        <v>7360</v>
      </c>
      <c r="AJ68" s="60">
        <v>113425</v>
      </c>
      <c r="AK68" s="60">
        <v>55520</v>
      </c>
      <c r="AL68" s="60">
        <v>57910</v>
      </c>
      <c r="AM68">
        <v>169410</v>
      </c>
      <c r="AN68">
        <v>81100</v>
      </c>
      <c r="AO68">
        <v>88305</v>
      </c>
      <c r="AP68">
        <v>15665</v>
      </c>
      <c r="AQ68">
        <v>7645</v>
      </c>
      <c r="AR68">
        <v>8015</v>
      </c>
      <c r="AS68">
        <v>13815</v>
      </c>
      <c r="AT68">
        <v>6880</v>
      </c>
      <c r="AU68">
        <v>6940</v>
      </c>
      <c r="AV68">
        <v>45625</v>
      </c>
      <c r="AW68">
        <v>22835</v>
      </c>
      <c r="AX68">
        <v>22785</v>
      </c>
      <c r="AY68">
        <v>64715</v>
      </c>
      <c r="AZ68">
        <v>30970</v>
      </c>
      <c r="BA68">
        <v>33745</v>
      </c>
      <c r="BB68">
        <v>200</v>
      </c>
      <c r="BC68">
        <v>105</v>
      </c>
      <c r="BD68">
        <v>95</v>
      </c>
      <c r="BE68">
        <v>520</v>
      </c>
      <c r="BF68">
        <v>265</v>
      </c>
      <c r="BG68">
        <v>255</v>
      </c>
      <c r="BH68">
        <v>420</v>
      </c>
      <c r="BI68">
        <v>220</v>
      </c>
      <c r="BJ68">
        <v>200</v>
      </c>
      <c r="BK68">
        <v>48930</v>
      </c>
      <c r="BL68">
        <v>23420</v>
      </c>
      <c r="BM68">
        <v>25510</v>
      </c>
      <c r="BN68">
        <v>65915</v>
      </c>
      <c r="BO68">
        <v>31295</v>
      </c>
      <c r="BP68">
        <v>34620</v>
      </c>
      <c r="BQ68">
        <v>30190</v>
      </c>
      <c r="BR68">
        <v>14460</v>
      </c>
      <c r="BS68">
        <v>15730</v>
      </c>
      <c r="BT68" s="47"/>
      <c r="BU68" s="47"/>
      <c r="BV68" s="47"/>
      <c r="CE68">
        <v>61</v>
      </c>
      <c r="CF68">
        <v>2262812.9215824706</v>
      </c>
      <c r="CG68">
        <v>2068685.2531214121</v>
      </c>
      <c r="CH68">
        <v>4331498.174703883</v>
      </c>
      <c r="CX68" s="61" t="s">
        <v>274</v>
      </c>
      <c r="CY68" s="62">
        <v>12771246</v>
      </c>
    </row>
    <row r="69" spans="3:103" x14ac:dyDescent="0.25">
      <c r="C69" s="13">
        <f t="shared" si="4"/>
        <v>63</v>
      </c>
      <c r="D69" s="21">
        <f t="shared" si="0"/>
        <v>225645</v>
      </c>
      <c r="E69" s="20">
        <f t="shared" si="1"/>
        <v>212825</v>
      </c>
      <c r="F69" s="69">
        <f t="shared" si="2"/>
        <v>438470</v>
      </c>
      <c r="T69">
        <v>63</v>
      </c>
      <c r="U69">
        <v>438470</v>
      </c>
      <c r="V69">
        <v>212825</v>
      </c>
      <c r="W69">
        <v>225645</v>
      </c>
      <c r="X69">
        <v>8235</v>
      </c>
      <c r="Y69">
        <v>4065</v>
      </c>
      <c r="Z69">
        <v>4170</v>
      </c>
      <c r="AA69">
        <v>2035</v>
      </c>
      <c r="AB69">
        <v>965</v>
      </c>
      <c r="AC69">
        <v>1075</v>
      </c>
      <c r="AD69">
        <v>11315</v>
      </c>
      <c r="AE69">
        <v>5395</v>
      </c>
      <c r="AF69">
        <v>5915</v>
      </c>
      <c r="AG69">
        <v>13450</v>
      </c>
      <c r="AH69">
        <v>6495</v>
      </c>
      <c r="AI69">
        <v>6950</v>
      </c>
      <c r="AJ69" s="60">
        <v>107525</v>
      </c>
      <c r="AK69" s="60">
        <v>52595</v>
      </c>
      <c r="AL69" s="60">
        <v>54925</v>
      </c>
      <c r="AM69">
        <v>162470</v>
      </c>
      <c r="AN69">
        <v>77875</v>
      </c>
      <c r="AO69">
        <v>84595</v>
      </c>
      <c r="AP69">
        <v>14805</v>
      </c>
      <c r="AQ69">
        <v>7115</v>
      </c>
      <c r="AR69">
        <v>7685</v>
      </c>
      <c r="AS69">
        <v>12735</v>
      </c>
      <c r="AT69">
        <v>6340</v>
      </c>
      <c r="AU69">
        <v>6390</v>
      </c>
      <c r="AV69">
        <v>42165</v>
      </c>
      <c r="AW69">
        <v>21030</v>
      </c>
      <c r="AX69">
        <v>21135</v>
      </c>
      <c r="AY69">
        <v>62755</v>
      </c>
      <c r="AZ69">
        <v>30430</v>
      </c>
      <c r="BA69">
        <v>32325</v>
      </c>
      <c r="BB69">
        <v>160</v>
      </c>
      <c r="BC69">
        <v>75</v>
      </c>
      <c r="BD69">
        <v>80</v>
      </c>
      <c r="BE69">
        <v>445</v>
      </c>
      <c r="BF69">
        <v>230</v>
      </c>
      <c r="BG69">
        <v>210</v>
      </c>
      <c r="BH69">
        <v>385</v>
      </c>
      <c r="BI69">
        <v>200</v>
      </c>
      <c r="BJ69">
        <v>185</v>
      </c>
      <c r="BK69">
        <v>46530</v>
      </c>
      <c r="BL69">
        <v>22220</v>
      </c>
      <c r="BM69">
        <v>24315</v>
      </c>
      <c r="BN69">
        <v>62930</v>
      </c>
      <c r="BO69">
        <v>29730</v>
      </c>
      <c r="BP69">
        <v>33195</v>
      </c>
      <c r="BQ69">
        <v>29030</v>
      </c>
      <c r="BR69">
        <v>14065</v>
      </c>
      <c r="BS69">
        <v>14960</v>
      </c>
      <c r="BT69" s="47"/>
      <c r="BU69" s="47"/>
      <c r="BV69" s="47"/>
      <c r="CE69">
        <v>62</v>
      </c>
      <c r="CF69">
        <v>2171818.3994964403</v>
      </c>
      <c r="CG69">
        <v>1967049.8663533295</v>
      </c>
      <c r="CH69">
        <v>4138868.26584977</v>
      </c>
      <c r="CX69" s="61" t="s">
        <v>173</v>
      </c>
      <c r="CY69" s="62">
        <v>11801151</v>
      </c>
    </row>
    <row r="70" spans="3:103" x14ac:dyDescent="0.25">
      <c r="C70" s="13">
        <f t="shared" si="4"/>
        <v>64</v>
      </c>
      <c r="D70" s="21">
        <f t="shared" si="0"/>
        <v>216600</v>
      </c>
      <c r="E70" s="20">
        <f t="shared" si="1"/>
        <v>204770</v>
      </c>
      <c r="F70" s="69">
        <f t="shared" si="2"/>
        <v>421370</v>
      </c>
      <c r="T70">
        <v>64</v>
      </c>
      <c r="U70">
        <v>421370</v>
      </c>
      <c r="V70">
        <v>204770</v>
      </c>
      <c r="W70">
        <v>216600</v>
      </c>
      <c r="X70">
        <v>8075</v>
      </c>
      <c r="Y70">
        <v>3940</v>
      </c>
      <c r="Z70">
        <v>4135</v>
      </c>
      <c r="AA70">
        <v>1975</v>
      </c>
      <c r="AB70">
        <v>1025</v>
      </c>
      <c r="AC70">
        <v>955</v>
      </c>
      <c r="AD70">
        <v>10950</v>
      </c>
      <c r="AE70">
        <v>5260</v>
      </c>
      <c r="AF70">
        <v>5690</v>
      </c>
      <c r="AG70">
        <v>13000</v>
      </c>
      <c r="AH70">
        <v>6230</v>
      </c>
      <c r="AI70">
        <v>6775</v>
      </c>
      <c r="AJ70" s="60">
        <v>104785</v>
      </c>
      <c r="AK70" s="60">
        <v>51330</v>
      </c>
      <c r="AL70" s="60">
        <v>53450</v>
      </c>
      <c r="AM70">
        <v>155680</v>
      </c>
      <c r="AN70">
        <v>74620</v>
      </c>
      <c r="AO70">
        <v>81060</v>
      </c>
      <c r="AP70">
        <v>14095</v>
      </c>
      <c r="AQ70">
        <v>6895</v>
      </c>
      <c r="AR70">
        <v>7195</v>
      </c>
      <c r="AS70">
        <v>11995</v>
      </c>
      <c r="AT70">
        <v>6005</v>
      </c>
      <c r="AU70">
        <v>5990</v>
      </c>
      <c r="AV70">
        <v>39105</v>
      </c>
      <c r="AW70">
        <v>19440</v>
      </c>
      <c r="AX70">
        <v>19665</v>
      </c>
      <c r="AY70">
        <v>60730</v>
      </c>
      <c r="AZ70">
        <v>29500</v>
      </c>
      <c r="BA70">
        <v>31225</v>
      </c>
      <c r="BB70">
        <v>185</v>
      </c>
      <c r="BC70">
        <v>105</v>
      </c>
      <c r="BD70">
        <v>80</v>
      </c>
      <c r="BE70">
        <v>450</v>
      </c>
      <c r="BF70">
        <v>240</v>
      </c>
      <c r="BG70">
        <v>210</v>
      </c>
      <c r="BH70">
        <v>350</v>
      </c>
      <c r="BI70">
        <v>190</v>
      </c>
      <c r="BJ70">
        <v>160</v>
      </c>
      <c r="BK70">
        <v>45120</v>
      </c>
      <c r="BL70">
        <v>21630</v>
      </c>
      <c r="BM70">
        <v>23490</v>
      </c>
      <c r="BN70">
        <v>60365</v>
      </c>
      <c r="BO70">
        <v>28545</v>
      </c>
      <c r="BP70">
        <v>31820</v>
      </c>
      <c r="BQ70">
        <v>28185</v>
      </c>
      <c r="BR70">
        <v>13605</v>
      </c>
      <c r="BS70">
        <v>14580</v>
      </c>
      <c r="BT70" s="47"/>
      <c r="BU70" s="47"/>
      <c r="BV70" s="47"/>
      <c r="CE70">
        <v>63</v>
      </c>
      <c r="CF70">
        <v>2067719.9331422301</v>
      </c>
      <c r="CG70">
        <v>1874397.8499928243</v>
      </c>
      <c r="CH70">
        <v>3942117.7831350546</v>
      </c>
      <c r="CX70" s="61" t="s">
        <v>483</v>
      </c>
      <c r="CY70" s="62">
        <v>11694719</v>
      </c>
    </row>
    <row r="71" spans="3:103" x14ac:dyDescent="0.25">
      <c r="C71" s="13">
        <f t="shared" si="4"/>
        <v>65</v>
      </c>
      <c r="D71" s="21">
        <f t="shared" ref="D71:D106" si="11">VLOOKUP($C71,$T$6:$W$106,4,FALSE)</f>
        <v>211655</v>
      </c>
      <c r="E71" s="20">
        <f t="shared" ref="E71:E106" si="12">VLOOKUP($C71,$T$6:$W$106,3,FALSE)</f>
        <v>200060</v>
      </c>
      <c r="F71" s="69">
        <f t="shared" ref="F71:F106" si="13">VLOOKUP($C71,$T$6:$W$106,2,FALSE)</f>
        <v>411715</v>
      </c>
      <c r="T71">
        <v>65</v>
      </c>
      <c r="U71">
        <v>411715</v>
      </c>
      <c r="V71">
        <v>200060</v>
      </c>
      <c r="W71">
        <v>211655</v>
      </c>
      <c r="X71">
        <v>8100</v>
      </c>
      <c r="Y71">
        <v>4020</v>
      </c>
      <c r="Z71">
        <v>4085</v>
      </c>
      <c r="AA71">
        <v>1970</v>
      </c>
      <c r="AB71">
        <v>950</v>
      </c>
      <c r="AC71">
        <v>1020</v>
      </c>
      <c r="AD71">
        <v>10490</v>
      </c>
      <c r="AE71">
        <v>5145</v>
      </c>
      <c r="AF71">
        <v>5345</v>
      </c>
      <c r="AG71">
        <v>13010</v>
      </c>
      <c r="AH71">
        <v>6290</v>
      </c>
      <c r="AI71">
        <v>6720</v>
      </c>
      <c r="AJ71" s="60">
        <v>103320</v>
      </c>
      <c r="AK71" s="60">
        <v>50415</v>
      </c>
      <c r="AL71" s="60">
        <v>52910</v>
      </c>
      <c r="AM71">
        <v>151970</v>
      </c>
      <c r="AN71">
        <v>73115</v>
      </c>
      <c r="AO71">
        <v>78855</v>
      </c>
      <c r="AP71">
        <v>13520</v>
      </c>
      <c r="AQ71">
        <v>6480</v>
      </c>
      <c r="AR71">
        <v>7040</v>
      </c>
      <c r="AS71">
        <v>11420</v>
      </c>
      <c r="AT71">
        <v>5695</v>
      </c>
      <c r="AU71">
        <v>5730</v>
      </c>
      <c r="AV71">
        <v>37485</v>
      </c>
      <c r="AW71">
        <v>18620</v>
      </c>
      <c r="AX71">
        <v>18860</v>
      </c>
      <c r="AY71">
        <v>59485</v>
      </c>
      <c r="AZ71">
        <v>28820</v>
      </c>
      <c r="BA71">
        <v>30665</v>
      </c>
      <c r="BB71">
        <v>155</v>
      </c>
      <c r="BC71">
        <v>85</v>
      </c>
      <c r="BD71">
        <v>70</v>
      </c>
      <c r="BE71">
        <v>420</v>
      </c>
      <c r="BF71">
        <v>215</v>
      </c>
      <c r="BG71">
        <v>200</v>
      </c>
      <c r="BH71">
        <v>370</v>
      </c>
      <c r="BI71">
        <v>215</v>
      </c>
      <c r="BJ71">
        <v>155</v>
      </c>
      <c r="BK71">
        <v>44285</v>
      </c>
      <c r="BL71">
        <v>20975</v>
      </c>
      <c r="BM71">
        <v>23310</v>
      </c>
      <c r="BN71">
        <v>58970</v>
      </c>
      <c r="BO71">
        <v>28110</v>
      </c>
      <c r="BP71">
        <v>30865</v>
      </c>
      <c r="BQ71">
        <v>27535</v>
      </c>
      <c r="BR71">
        <v>13205</v>
      </c>
      <c r="BS71">
        <v>14335</v>
      </c>
      <c r="BT71" s="47"/>
      <c r="BU71" s="47"/>
      <c r="BV71" s="47"/>
      <c r="CE71">
        <v>64</v>
      </c>
      <c r="CF71">
        <v>1984835.1947466466</v>
      </c>
      <c r="CG71">
        <v>1803455.6454506314</v>
      </c>
      <c r="CH71">
        <v>3788290.8401972782</v>
      </c>
      <c r="CX71" s="61" t="s">
        <v>169</v>
      </c>
      <c r="CY71" s="62">
        <v>11539328</v>
      </c>
    </row>
    <row r="72" spans="3:103" x14ac:dyDescent="0.25">
      <c r="C72" s="13">
        <f t="shared" ref="C72:C105" si="14">C71+1</f>
        <v>66</v>
      </c>
      <c r="D72" s="21">
        <f t="shared" si="11"/>
        <v>206350</v>
      </c>
      <c r="E72" s="20">
        <f t="shared" si="12"/>
        <v>193635</v>
      </c>
      <c r="F72" s="69">
        <f t="shared" si="13"/>
        <v>399990</v>
      </c>
      <c r="T72">
        <v>66</v>
      </c>
      <c r="U72">
        <v>399990</v>
      </c>
      <c r="V72">
        <v>193635</v>
      </c>
      <c r="W72">
        <v>206350</v>
      </c>
      <c r="X72">
        <v>7760</v>
      </c>
      <c r="Y72">
        <v>3795</v>
      </c>
      <c r="Z72">
        <v>3965</v>
      </c>
      <c r="AA72">
        <v>2000</v>
      </c>
      <c r="AB72">
        <v>965</v>
      </c>
      <c r="AC72">
        <v>1040</v>
      </c>
      <c r="AD72">
        <v>10645</v>
      </c>
      <c r="AE72">
        <v>5190</v>
      </c>
      <c r="AF72">
        <v>5455</v>
      </c>
      <c r="AG72">
        <v>12620</v>
      </c>
      <c r="AH72">
        <v>6200</v>
      </c>
      <c r="AI72">
        <v>6425</v>
      </c>
      <c r="AJ72" s="60">
        <v>98960</v>
      </c>
      <c r="AK72" s="60">
        <v>48195</v>
      </c>
      <c r="AL72" s="60">
        <v>50765</v>
      </c>
      <c r="AM72">
        <v>147710</v>
      </c>
      <c r="AN72">
        <v>70315</v>
      </c>
      <c r="AO72">
        <v>77390</v>
      </c>
      <c r="AP72">
        <v>13330</v>
      </c>
      <c r="AQ72">
        <v>6525</v>
      </c>
      <c r="AR72">
        <v>6800</v>
      </c>
      <c r="AS72">
        <v>11030</v>
      </c>
      <c r="AT72">
        <v>5540</v>
      </c>
      <c r="AU72">
        <v>5490</v>
      </c>
      <c r="AV72">
        <v>35925</v>
      </c>
      <c r="AW72">
        <v>17800</v>
      </c>
      <c r="AX72">
        <v>18120</v>
      </c>
      <c r="AY72">
        <v>59225</v>
      </c>
      <c r="AZ72">
        <v>28710</v>
      </c>
      <c r="BA72">
        <v>30515</v>
      </c>
      <c r="BB72">
        <v>125</v>
      </c>
      <c r="BC72">
        <v>60</v>
      </c>
      <c r="BD72">
        <v>65</v>
      </c>
      <c r="BE72">
        <v>360</v>
      </c>
      <c r="BF72">
        <v>185</v>
      </c>
      <c r="BG72">
        <v>180</v>
      </c>
      <c r="BH72">
        <v>300</v>
      </c>
      <c r="BI72">
        <v>155</v>
      </c>
      <c r="BJ72">
        <v>145</v>
      </c>
      <c r="BK72">
        <v>42290</v>
      </c>
      <c r="BL72">
        <v>19925</v>
      </c>
      <c r="BM72">
        <v>22365</v>
      </c>
      <c r="BN72">
        <v>57350</v>
      </c>
      <c r="BO72">
        <v>26860</v>
      </c>
      <c r="BP72">
        <v>30495</v>
      </c>
      <c r="BQ72">
        <v>27275</v>
      </c>
      <c r="BR72">
        <v>13005</v>
      </c>
      <c r="BS72">
        <v>14270</v>
      </c>
      <c r="BT72" s="47"/>
      <c r="BU72" s="47"/>
      <c r="BV72" s="47"/>
      <c r="CE72">
        <v>65</v>
      </c>
      <c r="CF72">
        <v>1901448.391210516</v>
      </c>
      <c r="CG72">
        <v>1720833.3822973936</v>
      </c>
      <c r="CH72">
        <v>3622281.7735079098</v>
      </c>
      <c r="CX72" s="61" t="s">
        <v>177</v>
      </c>
      <c r="CY72" s="62">
        <v>11513100</v>
      </c>
    </row>
    <row r="73" spans="3:103" x14ac:dyDescent="0.25">
      <c r="C73" s="13">
        <f t="shared" si="14"/>
        <v>67</v>
      </c>
      <c r="D73" s="21">
        <f t="shared" si="11"/>
        <v>201940</v>
      </c>
      <c r="E73" s="20">
        <f t="shared" si="12"/>
        <v>188400</v>
      </c>
      <c r="F73" s="69">
        <f t="shared" si="13"/>
        <v>390340</v>
      </c>
      <c r="T73">
        <v>67</v>
      </c>
      <c r="U73">
        <v>390340</v>
      </c>
      <c r="V73">
        <v>188400</v>
      </c>
      <c r="W73">
        <v>201940</v>
      </c>
      <c r="X73">
        <v>7360</v>
      </c>
      <c r="Y73">
        <v>3525</v>
      </c>
      <c r="Z73">
        <v>3835</v>
      </c>
      <c r="AA73">
        <v>1975</v>
      </c>
      <c r="AB73">
        <v>940</v>
      </c>
      <c r="AC73">
        <v>1035</v>
      </c>
      <c r="AD73">
        <v>10550</v>
      </c>
      <c r="AE73">
        <v>5170</v>
      </c>
      <c r="AF73">
        <v>5375</v>
      </c>
      <c r="AG73">
        <v>12520</v>
      </c>
      <c r="AH73">
        <v>6040</v>
      </c>
      <c r="AI73">
        <v>6480</v>
      </c>
      <c r="AJ73" s="60">
        <v>98025</v>
      </c>
      <c r="AK73" s="60">
        <v>47385</v>
      </c>
      <c r="AL73" s="60">
        <v>50640</v>
      </c>
      <c r="AM73">
        <v>145400</v>
      </c>
      <c r="AN73">
        <v>69490</v>
      </c>
      <c r="AO73">
        <v>75910</v>
      </c>
      <c r="AP73">
        <v>12800</v>
      </c>
      <c r="AQ73">
        <v>6175</v>
      </c>
      <c r="AR73">
        <v>6620</v>
      </c>
      <c r="AS73">
        <v>10510</v>
      </c>
      <c r="AT73">
        <v>5200</v>
      </c>
      <c r="AU73">
        <v>5310</v>
      </c>
      <c r="AV73">
        <v>34040</v>
      </c>
      <c r="AW73">
        <v>16760</v>
      </c>
      <c r="AX73">
        <v>17280</v>
      </c>
      <c r="AY73">
        <v>56420</v>
      </c>
      <c r="AZ73">
        <v>27315</v>
      </c>
      <c r="BA73">
        <v>29100</v>
      </c>
      <c r="BB73">
        <v>125</v>
      </c>
      <c r="BC73">
        <v>70</v>
      </c>
      <c r="BD73">
        <v>55</v>
      </c>
      <c r="BE73">
        <v>340</v>
      </c>
      <c r="BF73">
        <v>175</v>
      </c>
      <c r="BG73">
        <v>170</v>
      </c>
      <c r="BH73">
        <v>285</v>
      </c>
      <c r="BI73">
        <v>155</v>
      </c>
      <c r="BJ73">
        <v>130</v>
      </c>
      <c r="BK73">
        <v>41825</v>
      </c>
      <c r="BL73">
        <v>19465</v>
      </c>
      <c r="BM73">
        <v>22360</v>
      </c>
      <c r="BN73">
        <v>55800</v>
      </c>
      <c r="BO73">
        <v>26320</v>
      </c>
      <c r="BP73">
        <v>29480</v>
      </c>
      <c r="BQ73">
        <v>25680</v>
      </c>
      <c r="BR73">
        <v>12220</v>
      </c>
      <c r="BS73">
        <v>13460</v>
      </c>
      <c r="BT73" s="47"/>
      <c r="BU73" s="47"/>
      <c r="BV73" s="47"/>
      <c r="CE73">
        <v>66</v>
      </c>
      <c r="CF73">
        <v>1853789.7783009612</v>
      </c>
      <c r="CG73">
        <v>1665568.1894489445</v>
      </c>
      <c r="CH73">
        <v>3519357.9677499058</v>
      </c>
      <c r="CX73" s="61" t="s">
        <v>220</v>
      </c>
      <c r="CY73" s="62">
        <v>11333483</v>
      </c>
    </row>
    <row r="74" spans="3:103" x14ac:dyDescent="0.25">
      <c r="C74" s="13">
        <f t="shared" si="14"/>
        <v>68</v>
      </c>
      <c r="D74" s="21">
        <f t="shared" si="11"/>
        <v>201060</v>
      </c>
      <c r="E74" s="20">
        <f t="shared" si="12"/>
        <v>186995</v>
      </c>
      <c r="F74" s="69">
        <f t="shared" si="13"/>
        <v>388055</v>
      </c>
      <c r="T74">
        <v>68</v>
      </c>
      <c r="U74">
        <v>388055</v>
      </c>
      <c r="V74">
        <v>186995</v>
      </c>
      <c r="W74">
        <v>201060</v>
      </c>
      <c r="X74">
        <v>7255</v>
      </c>
      <c r="Y74">
        <v>3630</v>
      </c>
      <c r="Z74">
        <v>3625</v>
      </c>
      <c r="AA74">
        <v>2035</v>
      </c>
      <c r="AB74">
        <v>975</v>
      </c>
      <c r="AC74">
        <v>1060</v>
      </c>
      <c r="AD74">
        <v>10315</v>
      </c>
      <c r="AE74">
        <v>5090</v>
      </c>
      <c r="AF74">
        <v>5225</v>
      </c>
      <c r="AG74">
        <v>12945</v>
      </c>
      <c r="AH74">
        <v>6245</v>
      </c>
      <c r="AI74">
        <v>6700</v>
      </c>
      <c r="AJ74" s="60">
        <v>94795</v>
      </c>
      <c r="AK74" s="60">
        <v>45615</v>
      </c>
      <c r="AL74" s="60">
        <v>49180</v>
      </c>
      <c r="AM74">
        <v>146535</v>
      </c>
      <c r="AN74">
        <v>69770</v>
      </c>
      <c r="AO74">
        <v>76760</v>
      </c>
      <c r="AP74">
        <v>12755</v>
      </c>
      <c r="AQ74">
        <v>6065</v>
      </c>
      <c r="AR74">
        <v>6690</v>
      </c>
      <c r="AS74">
        <v>10235</v>
      </c>
      <c r="AT74">
        <v>5025</v>
      </c>
      <c r="AU74">
        <v>5215</v>
      </c>
      <c r="AV74">
        <v>33775</v>
      </c>
      <c r="AW74">
        <v>16540</v>
      </c>
      <c r="AX74">
        <v>17235</v>
      </c>
      <c r="AY74">
        <v>56710</v>
      </c>
      <c r="AZ74">
        <v>27650</v>
      </c>
      <c r="BA74">
        <v>29060</v>
      </c>
      <c r="BB74">
        <v>125</v>
      </c>
      <c r="BC74">
        <v>65</v>
      </c>
      <c r="BD74">
        <v>60</v>
      </c>
      <c r="BE74">
        <v>350</v>
      </c>
      <c r="BF74">
        <v>180</v>
      </c>
      <c r="BG74">
        <v>170</v>
      </c>
      <c r="BH74">
        <v>235</v>
      </c>
      <c r="BI74">
        <v>135</v>
      </c>
      <c r="BJ74">
        <v>100</v>
      </c>
      <c r="BK74">
        <v>41055</v>
      </c>
      <c r="BL74">
        <v>19050</v>
      </c>
      <c r="BM74">
        <v>22010</v>
      </c>
      <c r="BN74">
        <v>54960</v>
      </c>
      <c r="BO74">
        <v>25665</v>
      </c>
      <c r="BP74">
        <v>29295</v>
      </c>
      <c r="BQ74">
        <v>25780</v>
      </c>
      <c r="BR74">
        <v>12350</v>
      </c>
      <c r="BS74">
        <v>13430</v>
      </c>
      <c r="BT74" s="47"/>
      <c r="BU74" s="47"/>
      <c r="BV74" s="47"/>
      <c r="CE74">
        <v>67</v>
      </c>
      <c r="CF74">
        <v>1814171.5911320385</v>
      </c>
      <c r="CG74">
        <v>1620538.8844588073</v>
      </c>
      <c r="CH74">
        <v>3434710.4755908456</v>
      </c>
      <c r="CX74" s="61" t="s">
        <v>280</v>
      </c>
      <c r="CY74" s="62">
        <v>11263770</v>
      </c>
    </row>
    <row r="75" spans="3:103" x14ac:dyDescent="0.25">
      <c r="C75" s="13">
        <f t="shared" si="14"/>
        <v>69</v>
      </c>
      <c r="D75" s="21">
        <f t="shared" si="11"/>
        <v>198395</v>
      </c>
      <c r="E75" s="20">
        <f t="shared" si="12"/>
        <v>183990</v>
      </c>
      <c r="F75" s="69">
        <f t="shared" si="13"/>
        <v>382385</v>
      </c>
      <c r="T75">
        <v>69</v>
      </c>
      <c r="U75">
        <v>382385</v>
      </c>
      <c r="V75">
        <v>183990</v>
      </c>
      <c r="W75">
        <v>198395</v>
      </c>
      <c r="X75">
        <v>7020</v>
      </c>
      <c r="Y75">
        <v>3345</v>
      </c>
      <c r="Z75">
        <v>3675</v>
      </c>
      <c r="AA75">
        <v>1960</v>
      </c>
      <c r="AB75">
        <v>1000</v>
      </c>
      <c r="AC75">
        <v>965</v>
      </c>
      <c r="AD75">
        <v>10160</v>
      </c>
      <c r="AE75">
        <v>4995</v>
      </c>
      <c r="AF75">
        <v>5165</v>
      </c>
      <c r="AG75">
        <v>12620</v>
      </c>
      <c r="AH75">
        <v>6040</v>
      </c>
      <c r="AI75">
        <v>6580</v>
      </c>
      <c r="AJ75" s="60">
        <v>93080</v>
      </c>
      <c r="AK75" s="60">
        <v>44790</v>
      </c>
      <c r="AL75" s="60">
        <v>48285</v>
      </c>
      <c r="AM75">
        <v>146140</v>
      </c>
      <c r="AN75">
        <v>69780</v>
      </c>
      <c r="AO75">
        <v>76360</v>
      </c>
      <c r="AP75">
        <v>12510</v>
      </c>
      <c r="AQ75">
        <v>6030</v>
      </c>
      <c r="AR75">
        <v>6480</v>
      </c>
      <c r="AS75">
        <v>10030</v>
      </c>
      <c r="AT75">
        <v>4825</v>
      </c>
      <c r="AU75">
        <v>5205</v>
      </c>
      <c r="AV75">
        <v>32455</v>
      </c>
      <c r="AW75">
        <v>15780</v>
      </c>
      <c r="AX75">
        <v>16675</v>
      </c>
      <c r="AY75">
        <v>55690</v>
      </c>
      <c r="AZ75">
        <v>26990</v>
      </c>
      <c r="BA75">
        <v>28695</v>
      </c>
      <c r="BB75">
        <v>120</v>
      </c>
      <c r="BC75">
        <v>65</v>
      </c>
      <c r="BD75">
        <v>55</v>
      </c>
      <c r="BE75">
        <v>370</v>
      </c>
      <c r="BF75">
        <v>215</v>
      </c>
      <c r="BG75">
        <v>155</v>
      </c>
      <c r="BH75">
        <v>225</v>
      </c>
      <c r="BI75">
        <v>125</v>
      </c>
      <c r="BJ75">
        <v>105</v>
      </c>
      <c r="BK75">
        <v>40625</v>
      </c>
      <c r="BL75">
        <v>18975</v>
      </c>
      <c r="BM75">
        <v>21645</v>
      </c>
      <c r="BN75">
        <v>53825</v>
      </c>
      <c r="BO75">
        <v>25320</v>
      </c>
      <c r="BP75">
        <v>28500</v>
      </c>
      <c r="BQ75">
        <v>24755</v>
      </c>
      <c r="BR75">
        <v>11830</v>
      </c>
      <c r="BS75">
        <v>12920</v>
      </c>
      <c r="BT75" s="47"/>
      <c r="BU75" s="47"/>
      <c r="BV75" s="47"/>
      <c r="CE75">
        <v>68</v>
      </c>
      <c r="CF75">
        <v>1806265.9211300765</v>
      </c>
      <c r="CG75">
        <v>1608453.6555168505</v>
      </c>
      <c r="CH75">
        <v>3414719.5766469268</v>
      </c>
      <c r="CX75" s="61" t="s">
        <v>234</v>
      </c>
      <c r="CY75" s="62">
        <v>10738958</v>
      </c>
    </row>
    <row r="76" spans="3:103" x14ac:dyDescent="0.25">
      <c r="C76" s="13">
        <f t="shared" si="14"/>
        <v>70</v>
      </c>
      <c r="D76" s="21">
        <f t="shared" si="11"/>
        <v>164770</v>
      </c>
      <c r="E76" s="20">
        <f t="shared" si="12"/>
        <v>152070</v>
      </c>
      <c r="F76" s="69">
        <f t="shared" si="13"/>
        <v>316835</v>
      </c>
      <c r="T76">
        <v>70</v>
      </c>
      <c r="U76">
        <v>316835</v>
      </c>
      <c r="V76">
        <v>152070</v>
      </c>
      <c r="W76">
        <v>164770</v>
      </c>
      <c r="X76">
        <v>6700</v>
      </c>
      <c r="Y76">
        <v>3265</v>
      </c>
      <c r="Z76">
        <v>3430</v>
      </c>
      <c r="AA76">
        <v>1520</v>
      </c>
      <c r="AB76">
        <v>755</v>
      </c>
      <c r="AC76">
        <v>765</v>
      </c>
      <c r="AD76">
        <v>8110</v>
      </c>
      <c r="AE76">
        <v>4000</v>
      </c>
      <c r="AF76">
        <v>4115</v>
      </c>
      <c r="AG76">
        <v>10125</v>
      </c>
      <c r="AH76">
        <v>4935</v>
      </c>
      <c r="AI76">
        <v>5190</v>
      </c>
      <c r="AJ76" s="60">
        <v>84580</v>
      </c>
      <c r="AK76" s="60">
        <v>40410</v>
      </c>
      <c r="AL76" s="60">
        <v>44175</v>
      </c>
      <c r="AM76">
        <v>116190</v>
      </c>
      <c r="AN76">
        <v>55390</v>
      </c>
      <c r="AO76">
        <v>60805</v>
      </c>
      <c r="AP76">
        <v>10335</v>
      </c>
      <c r="AQ76">
        <v>4860</v>
      </c>
      <c r="AR76">
        <v>5475</v>
      </c>
      <c r="AS76">
        <v>8390</v>
      </c>
      <c r="AT76">
        <v>4145</v>
      </c>
      <c r="AU76">
        <v>4250</v>
      </c>
      <c r="AV76">
        <v>26360</v>
      </c>
      <c r="AW76">
        <v>12710</v>
      </c>
      <c r="AX76">
        <v>13650</v>
      </c>
      <c r="AY76">
        <v>44000</v>
      </c>
      <c r="AZ76">
        <v>21315</v>
      </c>
      <c r="BA76">
        <v>22685</v>
      </c>
      <c r="BB76">
        <v>80</v>
      </c>
      <c r="BC76">
        <v>40</v>
      </c>
      <c r="BD76">
        <v>40</v>
      </c>
      <c r="BE76">
        <v>235</v>
      </c>
      <c r="BF76">
        <v>130</v>
      </c>
      <c r="BG76">
        <v>105</v>
      </c>
      <c r="BH76">
        <v>200</v>
      </c>
      <c r="BI76">
        <v>115</v>
      </c>
      <c r="BJ76">
        <v>80</v>
      </c>
      <c r="BK76">
        <v>36460</v>
      </c>
      <c r="BL76">
        <v>16875</v>
      </c>
      <c r="BM76">
        <v>19590</v>
      </c>
      <c r="BN76">
        <v>44335</v>
      </c>
      <c r="BO76">
        <v>20740</v>
      </c>
      <c r="BP76">
        <v>23600</v>
      </c>
      <c r="BQ76">
        <v>19755</v>
      </c>
      <c r="BR76">
        <v>9315</v>
      </c>
      <c r="BS76">
        <v>10440</v>
      </c>
      <c r="BT76" s="47"/>
      <c r="BU76" s="47"/>
      <c r="BV76" s="47"/>
      <c r="CE76">
        <v>69</v>
      </c>
      <c r="CF76">
        <v>1782324.3182264077</v>
      </c>
      <c r="CG76">
        <v>1582605.888278004</v>
      </c>
      <c r="CH76">
        <v>3364930.206504412</v>
      </c>
      <c r="CX76" s="61" t="s">
        <v>224</v>
      </c>
      <c r="CY76" s="62">
        <v>10625695</v>
      </c>
    </row>
    <row r="77" spans="3:103" x14ac:dyDescent="0.25">
      <c r="C77" s="13">
        <f t="shared" si="14"/>
        <v>71</v>
      </c>
      <c r="D77" s="21">
        <f t="shared" si="11"/>
        <v>154790</v>
      </c>
      <c r="E77" s="20">
        <f t="shared" si="12"/>
        <v>142735</v>
      </c>
      <c r="F77" s="69">
        <f t="shared" si="13"/>
        <v>297530</v>
      </c>
      <c r="T77">
        <v>71</v>
      </c>
      <c r="U77">
        <v>297530</v>
      </c>
      <c r="V77">
        <v>142735</v>
      </c>
      <c r="W77">
        <v>154790</v>
      </c>
      <c r="X77">
        <v>5320</v>
      </c>
      <c r="Y77">
        <v>2615</v>
      </c>
      <c r="Z77">
        <v>2705</v>
      </c>
      <c r="AA77">
        <v>1405</v>
      </c>
      <c r="AB77">
        <v>665</v>
      </c>
      <c r="AC77">
        <v>740</v>
      </c>
      <c r="AD77">
        <v>7495</v>
      </c>
      <c r="AE77">
        <v>3685</v>
      </c>
      <c r="AF77">
        <v>3815</v>
      </c>
      <c r="AG77">
        <v>9355</v>
      </c>
      <c r="AH77">
        <v>4500</v>
      </c>
      <c r="AI77">
        <v>4855</v>
      </c>
      <c r="AJ77" s="60">
        <v>79680</v>
      </c>
      <c r="AK77" s="60">
        <v>37920</v>
      </c>
      <c r="AL77" s="60">
        <v>41760</v>
      </c>
      <c r="AM77">
        <v>109815</v>
      </c>
      <c r="AN77">
        <v>52285</v>
      </c>
      <c r="AO77">
        <v>57530</v>
      </c>
      <c r="AP77">
        <v>9550</v>
      </c>
      <c r="AQ77">
        <v>4685</v>
      </c>
      <c r="AR77">
        <v>4865</v>
      </c>
      <c r="AS77">
        <v>7855</v>
      </c>
      <c r="AT77">
        <v>3865</v>
      </c>
      <c r="AU77">
        <v>3995</v>
      </c>
      <c r="AV77">
        <v>24470</v>
      </c>
      <c r="AW77">
        <v>11905</v>
      </c>
      <c r="AX77">
        <v>12565</v>
      </c>
      <c r="AY77">
        <v>42095</v>
      </c>
      <c r="AZ77">
        <v>20350</v>
      </c>
      <c r="BA77">
        <v>21750</v>
      </c>
      <c r="BB77">
        <v>70</v>
      </c>
      <c r="BC77">
        <v>45</v>
      </c>
      <c r="BD77">
        <v>30</v>
      </c>
      <c r="BE77">
        <v>260</v>
      </c>
      <c r="BF77">
        <v>145</v>
      </c>
      <c r="BG77">
        <v>115</v>
      </c>
      <c r="BH77">
        <v>165</v>
      </c>
      <c r="BI77">
        <v>85</v>
      </c>
      <c r="BJ77">
        <v>75</v>
      </c>
      <c r="BK77">
        <v>34480</v>
      </c>
      <c r="BL77">
        <v>15895</v>
      </c>
      <c r="BM77">
        <v>18585</v>
      </c>
      <c r="BN77">
        <v>41475</v>
      </c>
      <c r="BO77">
        <v>19300</v>
      </c>
      <c r="BP77">
        <v>22175</v>
      </c>
      <c r="BQ77">
        <v>18770</v>
      </c>
      <c r="BR77">
        <v>8930</v>
      </c>
      <c r="BS77">
        <v>9845</v>
      </c>
      <c r="BT77" s="47"/>
      <c r="BU77" s="47"/>
      <c r="BV77" s="47"/>
      <c r="CE77">
        <v>70</v>
      </c>
      <c r="CF77">
        <v>1650139.7227083053</v>
      </c>
      <c r="CG77">
        <v>1500782.2797132658</v>
      </c>
      <c r="CH77">
        <v>3150922.0024215709</v>
      </c>
      <c r="CX77" s="61" t="s">
        <v>268</v>
      </c>
      <c r="CY77" s="62">
        <v>10473455</v>
      </c>
    </row>
    <row r="78" spans="3:103" x14ac:dyDescent="0.25">
      <c r="C78" s="13">
        <f t="shared" si="14"/>
        <v>72</v>
      </c>
      <c r="D78" s="21">
        <f t="shared" si="11"/>
        <v>150115</v>
      </c>
      <c r="E78" s="20">
        <f t="shared" si="12"/>
        <v>137385</v>
      </c>
      <c r="F78" s="69">
        <f t="shared" si="13"/>
        <v>287500</v>
      </c>
      <c r="T78">
        <v>72</v>
      </c>
      <c r="U78">
        <v>287500</v>
      </c>
      <c r="V78">
        <v>137385</v>
      </c>
      <c r="W78">
        <v>150115</v>
      </c>
      <c r="X78">
        <v>5195</v>
      </c>
      <c r="Y78">
        <v>2570</v>
      </c>
      <c r="Z78">
        <v>2625</v>
      </c>
      <c r="AA78">
        <v>1420</v>
      </c>
      <c r="AB78">
        <v>665</v>
      </c>
      <c r="AC78">
        <v>745</v>
      </c>
      <c r="AD78">
        <v>7315</v>
      </c>
      <c r="AE78">
        <v>3510</v>
      </c>
      <c r="AF78">
        <v>3800</v>
      </c>
      <c r="AG78">
        <v>9100</v>
      </c>
      <c r="AH78">
        <v>4295</v>
      </c>
      <c r="AI78">
        <v>4800</v>
      </c>
      <c r="AJ78" s="60">
        <v>74690</v>
      </c>
      <c r="AK78" s="60">
        <v>35315</v>
      </c>
      <c r="AL78" s="60">
        <v>39375</v>
      </c>
      <c r="AM78">
        <v>107240</v>
      </c>
      <c r="AN78">
        <v>50920</v>
      </c>
      <c r="AO78">
        <v>56325</v>
      </c>
      <c r="AP78">
        <v>9310</v>
      </c>
      <c r="AQ78">
        <v>4530</v>
      </c>
      <c r="AR78">
        <v>4780</v>
      </c>
      <c r="AS78">
        <v>7500</v>
      </c>
      <c r="AT78">
        <v>3670</v>
      </c>
      <c r="AU78">
        <v>3830</v>
      </c>
      <c r="AV78">
        <v>23680</v>
      </c>
      <c r="AW78">
        <v>11485</v>
      </c>
      <c r="AX78">
        <v>12200</v>
      </c>
      <c r="AY78">
        <v>41525</v>
      </c>
      <c r="AZ78">
        <v>20120</v>
      </c>
      <c r="BA78">
        <v>21400</v>
      </c>
      <c r="BB78">
        <v>75</v>
      </c>
      <c r="BC78">
        <v>40</v>
      </c>
      <c r="BD78">
        <v>35</v>
      </c>
      <c r="BE78">
        <v>260</v>
      </c>
      <c r="BF78">
        <v>145</v>
      </c>
      <c r="BG78">
        <v>115</v>
      </c>
      <c r="BH78">
        <v>205</v>
      </c>
      <c r="BI78">
        <v>120</v>
      </c>
      <c r="BJ78">
        <v>85</v>
      </c>
      <c r="BK78">
        <v>32680</v>
      </c>
      <c r="BL78">
        <v>14890</v>
      </c>
      <c r="BM78">
        <v>17785</v>
      </c>
      <c r="BN78">
        <v>39725</v>
      </c>
      <c r="BO78">
        <v>18650</v>
      </c>
      <c r="BP78">
        <v>21075</v>
      </c>
      <c r="BQ78">
        <v>18265</v>
      </c>
      <c r="BR78">
        <v>8715</v>
      </c>
      <c r="BS78">
        <v>9560</v>
      </c>
      <c r="BT78" s="47"/>
      <c r="BU78" s="47"/>
      <c r="BV78" s="47"/>
      <c r="CE78">
        <v>71</v>
      </c>
      <c r="CF78">
        <v>1550191.9504643963</v>
      </c>
      <c r="CG78">
        <v>1408654.9529484645</v>
      </c>
      <c r="CH78">
        <v>2958846.9034128608</v>
      </c>
      <c r="CX78" s="61" t="s">
        <v>407</v>
      </c>
      <c r="CY78" s="62">
        <v>10226187</v>
      </c>
    </row>
    <row r="79" spans="3:103" x14ac:dyDescent="0.25">
      <c r="C79" s="13">
        <f t="shared" si="14"/>
        <v>73</v>
      </c>
      <c r="D79" s="21">
        <f t="shared" si="11"/>
        <v>142205</v>
      </c>
      <c r="E79" s="20">
        <f t="shared" si="12"/>
        <v>129295</v>
      </c>
      <c r="F79" s="69">
        <f t="shared" si="13"/>
        <v>271495</v>
      </c>
      <c r="T79">
        <v>73</v>
      </c>
      <c r="U79">
        <v>271495</v>
      </c>
      <c r="V79">
        <v>129295</v>
      </c>
      <c r="W79">
        <v>142205</v>
      </c>
      <c r="X79">
        <v>4765</v>
      </c>
      <c r="Y79">
        <v>2275</v>
      </c>
      <c r="Z79">
        <v>2485</v>
      </c>
      <c r="AA79">
        <v>1165</v>
      </c>
      <c r="AB79">
        <v>550</v>
      </c>
      <c r="AC79">
        <v>615</v>
      </c>
      <c r="AD79">
        <v>6830</v>
      </c>
      <c r="AE79">
        <v>3440</v>
      </c>
      <c r="AF79">
        <v>3390</v>
      </c>
      <c r="AG79">
        <v>8605</v>
      </c>
      <c r="AH79">
        <v>4070</v>
      </c>
      <c r="AI79">
        <v>4535</v>
      </c>
      <c r="AJ79" s="60">
        <v>70070</v>
      </c>
      <c r="AK79" s="60">
        <v>33155</v>
      </c>
      <c r="AL79" s="60">
        <v>36910</v>
      </c>
      <c r="AM79">
        <v>102205</v>
      </c>
      <c r="AN79">
        <v>48275</v>
      </c>
      <c r="AO79">
        <v>53925</v>
      </c>
      <c r="AP79">
        <v>8885</v>
      </c>
      <c r="AQ79">
        <v>4175</v>
      </c>
      <c r="AR79">
        <v>4715</v>
      </c>
      <c r="AS79">
        <v>7315</v>
      </c>
      <c r="AT79">
        <v>3485</v>
      </c>
      <c r="AU79">
        <v>3835</v>
      </c>
      <c r="AV79">
        <v>22305</v>
      </c>
      <c r="AW79">
        <v>10765</v>
      </c>
      <c r="AX79">
        <v>11535</v>
      </c>
      <c r="AY79">
        <v>38975</v>
      </c>
      <c r="AZ79">
        <v>18900</v>
      </c>
      <c r="BA79">
        <v>20065</v>
      </c>
      <c r="BB79">
        <v>60</v>
      </c>
      <c r="BC79">
        <v>25</v>
      </c>
      <c r="BD79">
        <v>35</v>
      </c>
      <c r="BE79">
        <v>185</v>
      </c>
      <c r="BF79">
        <v>95</v>
      </c>
      <c r="BG79">
        <v>85</v>
      </c>
      <c r="BH79">
        <v>135</v>
      </c>
      <c r="BI79">
        <v>65</v>
      </c>
      <c r="BJ79">
        <v>60</v>
      </c>
      <c r="BK79">
        <v>30995</v>
      </c>
      <c r="BL79">
        <v>14135</v>
      </c>
      <c r="BM79">
        <v>16860</v>
      </c>
      <c r="BN79">
        <v>37365</v>
      </c>
      <c r="BO79">
        <v>17190</v>
      </c>
      <c r="BP79">
        <v>20170</v>
      </c>
      <c r="BQ79">
        <v>17230</v>
      </c>
      <c r="BR79">
        <v>8150</v>
      </c>
      <c r="BS79">
        <v>9085</v>
      </c>
      <c r="BT79" s="47"/>
      <c r="BU79" s="47"/>
      <c r="BV79" s="47"/>
      <c r="CE79">
        <v>72</v>
      </c>
      <c r="CF79">
        <v>1503372.728496433</v>
      </c>
      <c r="CG79">
        <v>1355855.6815835275</v>
      </c>
      <c r="CH79">
        <v>2859228.4100799607</v>
      </c>
      <c r="CX79" s="61" t="s">
        <v>307</v>
      </c>
      <c r="CY79" s="62">
        <v>10101694</v>
      </c>
    </row>
    <row r="80" spans="3:103" x14ac:dyDescent="0.25">
      <c r="C80" s="13">
        <f t="shared" si="14"/>
        <v>74</v>
      </c>
      <c r="D80" s="21">
        <f t="shared" si="11"/>
        <v>131020</v>
      </c>
      <c r="E80" s="20">
        <f t="shared" si="12"/>
        <v>116495</v>
      </c>
      <c r="F80" s="69">
        <f t="shared" si="13"/>
        <v>247515</v>
      </c>
      <c r="T80">
        <v>74</v>
      </c>
      <c r="U80">
        <v>247515</v>
      </c>
      <c r="V80">
        <v>116495</v>
      </c>
      <c r="W80">
        <v>131020</v>
      </c>
      <c r="X80">
        <v>4195</v>
      </c>
      <c r="Y80">
        <v>1995</v>
      </c>
      <c r="Z80">
        <v>2200</v>
      </c>
      <c r="AA80">
        <v>1120</v>
      </c>
      <c r="AB80">
        <v>530</v>
      </c>
      <c r="AC80">
        <v>585</v>
      </c>
      <c r="AD80">
        <v>6300</v>
      </c>
      <c r="AE80">
        <v>3060</v>
      </c>
      <c r="AF80">
        <v>3245</v>
      </c>
      <c r="AG80">
        <v>7815</v>
      </c>
      <c r="AH80">
        <v>3720</v>
      </c>
      <c r="AI80">
        <v>4100</v>
      </c>
      <c r="AJ80" s="60">
        <v>64570</v>
      </c>
      <c r="AK80" s="60">
        <v>30110</v>
      </c>
      <c r="AL80" s="60">
        <v>34460</v>
      </c>
      <c r="AM80">
        <v>93195</v>
      </c>
      <c r="AN80">
        <v>43590</v>
      </c>
      <c r="AO80">
        <v>49605</v>
      </c>
      <c r="AP80">
        <v>7895</v>
      </c>
      <c r="AQ80">
        <v>3690</v>
      </c>
      <c r="AR80">
        <v>4210</v>
      </c>
      <c r="AS80">
        <v>6675</v>
      </c>
      <c r="AT80">
        <v>3065</v>
      </c>
      <c r="AU80">
        <v>3600</v>
      </c>
      <c r="AV80">
        <v>20225</v>
      </c>
      <c r="AW80">
        <v>9570</v>
      </c>
      <c r="AX80">
        <v>10655</v>
      </c>
      <c r="AY80">
        <v>35190</v>
      </c>
      <c r="AZ80">
        <v>16980</v>
      </c>
      <c r="BA80">
        <v>18205</v>
      </c>
      <c r="BB80">
        <v>60</v>
      </c>
      <c r="BC80">
        <v>30</v>
      </c>
      <c r="BD80">
        <v>20</v>
      </c>
      <c r="BE80">
        <v>155</v>
      </c>
      <c r="BF80">
        <v>100</v>
      </c>
      <c r="BG80">
        <v>55</v>
      </c>
      <c r="BH80">
        <v>125</v>
      </c>
      <c r="BI80">
        <v>60</v>
      </c>
      <c r="BJ80">
        <v>65</v>
      </c>
      <c r="BK80">
        <v>28365</v>
      </c>
      <c r="BL80">
        <v>12770</v>
      </c>
      <c r="BM80">
        <v>15600</v>
      </c>
      <c r="BN80">
        <v>34595</v>
      </c>
      <c r="BO80">
        <v>15865</v>
      </c>
      <c r="BP80">
        <v>18730</v>
      </c>
      <c r="BQ80">
        <v>15645</v>
      </c>
      <c r="BR80">
        <v>7390</v>
      </c>
      <c r="BS80">
        <v>8250</v>
      </c>
      <c r="BT80" s="47"/>
      <c r="BU80" s="47"/>
      <c r="BV80" s="47"/>
      <c r="CE80">
        <v>73</v>
      </c>
      <c r="CF80">
        <v>1424155.6064073227</v>
      </c>
      <c r="CG80">
        <v>1276015.2880615948</v>
      </c>
      <c r="CH80">
        <v>2700170.8944689175</v>
      </c>
      <c r="CX80" s="61" t="s">
        <v>157</v>
      </c>
      <c r="CY80" s="62">
        <v>10047718</v>
      </c>
    </row>
    <row r="81" spans="3:103" x14ac:dyDescent="0.25">
      <c r="C81" s="13">
        <f t="shared" si="14"/>
        <v>75</v>
      </c>
      <c r="D81" s="21">
        <f t="shared" si="11"/>
        <v>125230</v>
      </c>
      <c r="E81" s="20">
        <f t="shared" si="12"/>
        <v>108790</v>
      </c>
      <c r="F81" s="69">
        <f t="shared" si="13"/>
        <v>234020</v>
      </c>
      <c r="T81">
        <v>75</v>
      </c>
      <c r="U81">
        <v>234020</v>
      </c>
      <c r="V81">
        <v>108790</v>
      </c>
      <c r="W81">
        <v>125230</v>
      </c>
      <c r="X81">
        <v>3835</v>
      </c>
      <c r="Y81">
        <v>1855</v>
      </c>
      <c r="Z81">
        <v>1980</v>
      </c>
      <c r="AA81">
        <v>1075</v>
      </c>
      <c r="AB81">
        <v>500</v>
      </c>
      <c r="AC81">
        <v>575</v>
      </c>
      <c r="AD81">
        <v>5950</v>
      </c>
      <c r="AE81">
        <v>2780</v>
      </c>
      <c r="AF81">
        <v>3170</v>
      </c>
      <c r="AG81">
        <v>7255</v>
      </c>
      <c r="AH81">
        <v>3430</v>
      </c>
      <c r="AI81">
        <v>3815</v>
      </c>
      <c r="AJ81" s="60">
        <v>60400</v>
      </c>
      <c r="AK81" s="60">
        <v>27890</v>
      </c>
      <c r="AL81" s="60">
        <v>32510</v>
      </c>
      <c r="AM81">
        <v>87745</v>
      </c>
      <c r="AN81">
        <v>40485</v>
      </c>
      <c r="AO81">
        <v>47260</v>
      </c>
      <c r="AP81">
        <v>7775</v>
      </c>
      <c r="AQ81">
        <v>3535</v>
      </c>
      <c r="AR81">
        <v>4235</v>
      </c>
      <c r="AS81">
        <v>6705</v>
      </c>
      <c r="AT81">
        <v>3095</v>
      </c>
      <c r="AU81">
        <v>3615</v>
      </c>
      <c r="AV81">
        <v>19460</v>
      </c>
      <c r="AW81">
        <v>9200</v>
      </c>
      <c r="AX81">
        <v>10260</v>
      </c>
      <c r="AY81">
        <v>33525</v>
      </c>
      <c r="AZ81">
        <v>15870</v>
      </c>
      <c r="BA81">
        <v>17655</v>
      </c>
      <c r="BB81">
        <v>55</v>
      </c>
      <c r="BC81">
        <v>25</v>
      </c>
      <c r="BD81">
        <v>30</v>
      </c>
      <c r="BE81">
        <v>145</v>
      </c>
      <c r="BF81">
        <v>80</v>
      </c>
      <c r="BG81">
        <v>65</v>
      </c>
      <c r="BH81">
        <v>95</v>
      </c>
      <c r="BI81">
        <v>40</v>
      </c>
      <c r="BJ81">
        <v>50</v>
      </c>
      <c r="BK81">
        <v>27325</v>
      </c>
      <c r="BL81">
        <v>12125</v>
      </c>
      <c r="BM81">
        <v>15200</v>
      </c>
      <c r="BN81">
        <v>33200</v>
      </c>
      <c r="BO81">
        <v>15075</v>
      </c>
      <c r="BP81">
        <v>18125</v>
      </c>
      <c r="BQ81">
        <v>15170</v>
      </c>
      <c r="BR81">
        <v>7015</v>
      </c>
      <c r="BS81">
        <v>8155</v>
      </c>
      <c r="BT81" s="47"/>
      <c r="BU81" s="47"/>
      <c r="BV81" s="47"/>
      <c r="CE81">
        <v>74</v>
      </c>
      <c r="CF81">
        <v>1312139.9919235429</v>
      </c>
      <c r="CG81">
        <v>1149691.7976931473</v>
      </c>
      <c r="CH81">
        <v>2461831.78961669</v>
      </c>
      <c r="CX81" s="61" t="s">
        <v>463</v>
      </c>
      <c r="CY81" s="62">
        <v>10036379</v>
      </c>
    </row>
    <row r="82" spans="3:103" x14ac:dyDescent="0.25">
      <c r="C82" s="13">
        <f t="shared" si="14"/>
        <v>76</v>
      </c>
      <c r="D82" s="21">
        <f t="shared" si="11"/>
        <v>115510</v>
      </c>
      <c r="E82" s="20">
        <f t="shared" si="12"/>
        <v>99625</v>
      </c>
      <c r="F82" s="69">
        <f t="shared" si="13"/>
        <v>215135</v>
      </c>
      <c r="T82">
        <v>76</v>
      </c>
      <c r="U82">
        <v>215135</v>
      </c>
      <c r="V82">
        <v>99625</v>
      </c>
      <c r="W82">
        <v>115510</v>
      </c>
      <c r="X82">
        <v>3610</v>
      </c>
      <c r="Y82">
        <v>1765</v>
      </c>
      <c r="Z82">
        <v>1845</v>
      </c>
      <c r="AA82">
        <v>1000</v>
      </c>
      <c r="AB82">
        <v>470</v>
      </c>
      <c r="AC82">
        <v>525</v>
      </c>
      <c r="AD82">
        <v>5320</v>
      </c>
      <c r="AE82">
        <v>2510</v>
      </c>
      <c r="AF82">
        <v>2815</v>
      </c>
      <c r="AG82">
        <v>6525</v>
      </c>
      <c r="AH82">
        <v>2955</v>
      </c>
      <c r="AI82">
        <v>3570</v>
      </c>
      <c r="AJ82" s="60">
        <v>54470</v>
      </c>
      <c r="AK82" s="60">
        <v>24765</v>
      </c>
      <c r="AL82" s="60">
        <v>29710</v>
      </c>
      <c r="AM82">
        <v>82660</v>
      </c>
      <c r="AN82">
        <v>37885</v>
      </c>
      <c r="AO82">
        <v>44775</v>
      </c>
      <c r="AP82">
        <v>6935</v>
      </c>
      <c r="AQ82">
        <v>3210</v>
      </c>
      <c r="AR82">
        <v>3725</v>
      </c>
      <c r="AS82">
        <v>6025</v>
      </c>
      <c r="AT82">
        <v>2855</v>
      </c>
      <c r="AU82">
        <v>3175</v>
      </c>
      <c r="AV82">
        <v>17685</v>
      </c>
      <c r="AW82">
        <v>8375</v>
      </c>
      <c r="AX82">
        <v>9310</v>
      </c>
      <c r="AY82">
        <v>30640</v>
      </c>
      <c r="AZ82">
        <v>14720</v>
      </c>
      <c r="BA82">
        <v>15920</v>
      </c>
      <c r="BB82">
        <v>35</v>
      </c>
      <c r="BC82">
        <v>15</v>
      </c>
      <c r="BD82">
        <v>20</v>
      </c>
      <c r="BE82">
        <v>150</v>
      </c>
      <c r="BF82">
        <v>70</v>
      </c>
      <c r="BG82">
        <v>70</v>
      </c>
      <c r="BH82">
        <v>85</v>
      </c>
      <c r="BI82">
        <v>40</v>
      </c>
      <c r="BJ82">
        <v>50</v>
      </c>
      <c r="BK82">
        <v>24970</v>
      </c>
      <c r="BL82">
        <v>10985</v>
      </c>
      <c r="BM82">
        <v>13985</v>
      </c>
      <c r="BN82">
        <v>32360</v>
      </c>
      <c r="BO82">
        <v>14500</v>
      </c>
      <c r="BP82">
        <v>17855</v>
      </c>
      <c r="BQ82">
        <v>14050</v>
      </c>
      <c r="BR82">
        <v>6525</v>
      </c>
      <c r="BS82">
        <v>7525</v>
      </c>
      <c r="BT82" s="47"/>
      <c r="BU82" s="47"/>
      <c r="BV82" s="47"/>
      <c r="CE82">
        <v>75</v>
      </c>
      <c r="CF82">
        <v>1161829.6577946767</v>
      </c>
      <c r="CG82">
        <v>980753.85745775164</v>
      </c>
      <c r="CH82">
        <v>2142583.5152524281</v>
      </c>
      <c r="CX82" s="61" t="s">
        <v>491</v>
      </c>
      <c r="CY82" s="62">
        <v>9770529</v>
      </c>
    </row>
    <row r="83" spans="3:103" x14ac:dyDescent="0.25">
      <c r="C83" s="13">
        <f t="shared" si="14"/>
        <v>77</v>
      </c>
      <c r="D83" s="21">
        <f t="shared" si="11"/>
        <v>110315</v>
      </c>
      <c r="E83" s="20">
        <f t="shared" si="12"/>
        <v>93835</v>
      </c>
      <c r="F83" s="69">
        <f t="shared" si="13"/>
        <v>204155</v>
      </c>
      <c r="T83">
        <v>77</v>
      </c>
      <c r="U83">
        <v>204155</v>
      </c>
      <c r="V83">
        <v>93835</v>
      </c>
      <c r="W83">
        <v>110315</v>
      </c>
      <c r="X83">
        <v>3425</v>
      </c>
      <c r="Y83">
        <v>1570</v>
      </c>
      <c r="Z83">
        <v>1855</v>
      </c>
      <c r="AA83">
        <v>925</v>
      </c>
      <c r="AB83">
        <v>415</v>
      </c>
      <c r="AC83">
        <v>505</v>
      </c>
      <c r="AD83">
        <v>5070</v>
      </c>
      <c r="AE83">
        <v>2345</v>
      </c>
      <c r="AF83">
        <v>2725</v>
      </c>
      <c r="AG83">
        <v>6385</v>
      </c>
      <c r="AH83">
        <v>2935</v>
      </c>
      <c r="AI83">
        <v>3450</v>
      </c>
      <c r="AJ83" s="60">
        <v>51290</v>
      </c>
      <c r="AK83" s="60">
        <v>23190</v>
      </c>
      <c r="AL83" s="60">
        <v>28100</v>
      </c>
      <c r="AM83">
        <v>79215</v>
      </c>
      <c r="AN83">
        <v>36195</v>
      </c>
      <c r="AO83">
        <v>43020</v>
      </c>
      <c r="AP83">
        <v>6680</v>
      </c>
      <c r="AQ83">
        <v>3035</v>
      </c>
      <c r="AR83">
        <v>3650</v>
      </c>
      <c r="AS83">
        <v>5780</v>
      </c>
      <c r="AT83">
        <v>2695</v>
      </c>
      <c r="AU83">
        <v>3085</v>
      </c>
      <c r="AV83">
        <v>16535</v>
      </c>
      <c r="AW83">
        <v>7655</v>
      </c>
      <c r="AX83">
        <v>8875</v>
      </c>
      <c r="AY83">
        <v>28600</v>
      </c>
      <c r="AZ83">
        <v>13665</v>
      </c>
      <c r="BA83">
        <v>14935</v>
      </c>
      <c r="BB83">
        <v>50</v>
      </c>
      <c r="BC83">
        <v>30</v>
      </c>
      <c r="BD83">
        <v>20</v>
      </c>
      <c r="BE83">
        <v>115</v>
      </c>
      <c r="BF83">
        <v>60</v>
      </c>
      <c r="BG83">
        <v>50</v>
      </c>
      <c r="BH83">
        <v>95</v>
      </c>
      <c r="BI83">
        <v>40</v>
      </c>
      <c r="BJ83">
        <v>55</v>
      </c>
      <c r="BK83">
        <v>23515</v>
      </c>
      <c r="BL83">
        <v>10305</v>
      </c>
      <c r="BM83">
        <v>13210</v>
      </c>
      <c r="BN83">
        <v>30460</v>
      </c>
      <c r="BO83">
        <v>13635</v>
      </c>
      <c r="BP83">
        <v>16825</v>
      </c>
      <c r="BQ83">
        <v>13040</v>
      </c>
      <c r="BR83">
        <v>6020</v>
      </c>
      <c r="BS83">
        <v>7015</v>
      </c>
      <c r="BT83" s="47"/>
      <c r="BU83" s="47"/>
      <c r="BV83" s="47"/>
      <c r="CE83">
        <v>76</v>
      </c>
      <c r="CF83">
        <v>1071651.7110266159</v>
      </c>
      <c r="CG83">
        <v>898130.37089096894</v>
      </c>
      <c r="CH83">
        <v>1969782.0819175849</v>
      </c>
      <c r="CX83" s="61" t="s">
        <v>282</v>
      </c>
      <c r="CY83" s="62">
        <v>9746117</v>
      </c>
    </row>
    <row r="84" spans="3:103" x14ac:dyDescent="0.25">
      <c r="C84" s="13">
        <f t="shared" si="14"/>
        <v>78</v>
      </c>
      <c r="D84" s="21">
        <f t="shared" si="11"/>
        <v>103940</v>
      </c>
      <c r="E84" s="20">
        <f t="shared" si="12"/>
        <v>87125</v>
      </c>
      <c r="F84" s="69">
        <f t="shared" si="13"/>
        <v>191070</v>
      </c>
      <c r="T84">
        <v>78</v>
      </c>
      <c r="U84">
        <v>191070</v>
      </c>
      <c r="V84">
        <v>87125</v>
      </c>
      <c r="W84">
        <v>103940</v>
      </c>
      <c r="X84">
        <v>3170</v>
      </c>
      <c r="Y84">
        <v>1500</v>
      </c>
      <c r="Z84">
        <v>1670</v>
      </c>
      <c r="AA84">
        <v>860</v>
      </c>
      <c r="AB84">
        <v>415</v>
      </c>
      <c r="AC84">
        <v>445</v>
      </c>
      <c r="AD84">
        <v>4690</v>
      </c>
      <c r="AE84">
        <v>2240</v>
      </c>
      <c r="AF84">
        <v>2450</v>
      </c>
      <c r="AG84">
        <v>5920</v>
      </c>
      <c r="AH84">
        <v>2730</v>
      </c>
      <c r="AI84">
        <v>3195</v>
      </c>
      <c r="AJ84" s="60">
        <v>47210</v>
      </c>
      <c r="AK84" s="60">
        <v>21095</v>
      </c>
      <c r="AL84" s="60">
        <v>26115</v>
      </c>
      <c r="AM84">
        <v>74235</v>
      </c>
      <c r="AN84">
        <v>33865</v>
      </c>
      <c r="AO84">
        <v>40365</v>
      </c>
      <c r="AP84">
        <v>6365</v>
      </c>
      <c r="AQ84">
        <v>2880</v>
      </c>
      <c r="AR84">
        <v>3485</v>
      </c>
      <c r="AS84">
        <v>5650</v>
      </c>
      <c r="AT84">
        <v>2435</v>
      </c>
      <c r="AU84">
        <v>3210</v>
      </c>
      <c r="AV84">
        <v>15660</v>
      </c>
      <c r="AW84">
        <v>7190</v>
      </c>
      <c r="AX84">
        <v>8470</v>
      </c>
      <c r="AY84">
        <v>27060</v>
      </c>
      <c r="AZ84">
        <v>12630</v>
      </c>
      <c r="BA84">
        <v>14435</v>
      </c>
      <c r="BB84">
        <v>40</v>
      </c>
      <c r="BC84">
        <v>25</v>
      </c>
      <c r="BD84">
        <v>15</v>
      </c>
      <c r="BE84">
        <v>130</v>
      </c>
      <c r="BF84">
        <v>70</v>
      </c>
      <c r="BG84">
        <v>55</v>
      </c>
      <c r="BH84">
        <v>85</v>
      </c>
      <c r="BI84">
        <v>50</v>
      </c>
      <c r="BJ84">
        <v>35</v>
      </c>
      <c r="BK84">
        <v>22060</v>
      </c>
      <c r="BL84">
        <v>9635</v>
      </c>
      <c r="BM84">
        <v>12425</v>
      </c>
      <c r="BN84">
        <v>28835</v>
      </c>
      <c r="BO84">
        <v>12795</v>
      </c>
      <c r="BP84">
        <v>16040</v>
      </c>
      <c r="BQ84">
        <v>12470</v>
      </c>
      <c r="BR84">
        <v>5710</v>
      </c>
      <c r="BS84">
        <v>6755</v>
      </c>
      <c r="BT84" s="47"/>
      <c r="BU84" s="47"/>
      <c r="BV84" s="47"/>
      <c r="CE84">
        <v>77</v>
      </c>
      <c r="CF84">
        <v>1023454.752851711</v>
      </c>
      <c r="CG84">
        <v>845932.88183241221</v>
      </c>
      <c r="CH84">
        <v>1869387.6346841231</v>
      </c>
      <c r="CX84" s="61" t="s">
        <v>284</v>
      </c>
      <c r="CY84" s="62">
        <v>9684679</v>
      </c>
    </row>
    <row r="85" spans="3:103" x14ac:dyDescent="0.25">
      <c r="C85" s="13">
        <f t="shared" si="14"/>
        <v>79</v>
      </c>
      <c r="D85" s="21">
        <f t="shared" si="11"/>
        <v>97305</v>
      </c>
      <c r="E85" s="20">
        <f t="shared" si="12"/>
        <v>80170</v>
      </c>
      <c r="F85" s="69">
        <f t="shared" si="13"/>
        <v>177470</v>
      </c>
      <c r="T85">
        <v>79</v>
      </c>
      <c r="U85">
        <v>177470</v>
      </c>
      <c r="V85">
        <v>80170</v>
      </c>
      <c r="W85">
        <v>97305</v>
      </c>
      <c r="X85">
        <v>2905</v>
      </c>
      <c r="Y85">
        <v>1320</v>
      </c>
      <c r="Z85">
        <v>1590</v>
      </c>
      <c r="AA85">
        <v>840</v>
      </c>
      <c r="AB85">
        <v>375</v>
      </c>
      <c r="AC85">
        <v>460</v>
      </c>
      <c r="AD85">
        <v>4270</v>
      </c>
      <c r="AE85">
        <v>1965</v>
      </c>
      <c r="AF85">
        <v>2300</v>
      </c>
      <c r="AG85">
        <v>5465</v>
      </c>
      <c r="AH85">
        <v>2465</v>
      </c>
      <c r="AI85">
        <v>3000</v>
      </c>
      <c r="AJ85" s="60">
        <v>43535</v>
      </c>
      <c r="AK85" s="60">
        <v>19085</v>
      </c>
      <c r="AL85" s="60">
        <v>24455</v>
      </c>
      <c r="AM85">
        <v>69160</v>
      </c>
      <c r="AN85">
        <v>31380</v>
      </c>
      <c r="AO85">
        <v>37780</v>
      </c>
      <c r="AP85">
        <v>5800</v>
      </c>
      <c r="AQ85">
        <v>2590</v>
      </c>
      <c r="AR85">
        <v>3210</v>
      </c>
      <c r="AS85">
        <v>5235</v>
      </c>
      <c r="AT85">
        <v>2335</v>
      </c>
      <c r="AU85">
        <v>2900</v>
      </c>
      <c r="AV85">
        <v>14615</v>
      </c>
      <c r="AW85">
        <v>6690</v>
      </c>
      <c r="AX85">
        <v>7925</v>
      </c>
      <c r="AY85">
        <v>25405</v>
      </c>
      <c r="AZ85">
        <v>11835</v>
      </c>
      <c r="BA85">
        <v>13575</v>
      </c>
      <c r="BB85">
        <v>25</v>
      </c>
      <c r="BC85">
        <v>15</v>
      </c>
      <c r="BD85">
        <v>10</v>
      </c>
      <c r="BE85">
        <v>110</v>
      </c>
      <c r="BF85">
        <v>55</v>
      </c>
      <c r="BG85">
        <v>50</v>
      </c>
      <c r="BH85">
        <v>105</v>
      </c>
      <c r="BI85">
        <v>55</v>
      </c>
      <c r="BJ85">
        <v>45</v>
      </c>
      <c r="BK85">
        <v>20580</v>
      </c>
      <c r="BL85">
        <v>8690</v>
      </c>
      <c r="BM85">
        <v>11890</v>
      </c>
      <c r="BN85">
        <v>27070</v>
      </c>
      <c r="BO85">
        <v>12030</v>
      </c>
      <c r="BP85">
        <v>15040</v>
      </c>
      <c r="BQ85">
        <v>11780</v>
      </c>
      <c r="BR85">
        <v>5330</v>
      </c>
      <c r="BS85">
        <v>6455</v>
      </c>
      <c r="BT85" s="47"/>
      <c r="BU85" s="47"/>
      <c r="BV85" s="47"/>
      <c r="CE85">
        <v>78</v>
      </c>
      <c r="CF85">
        <v>964310.26615969581</v>
      </c>
      <c r="CG85">
        <v>785441.49123087246</v>
      </c>
      <c r="CH85">
        <v>1749751.7573905683</v>
      </c>
      <c r="CX85" s="61" t="s">
        <v>167</v>
      </c>
      <c r="CY85" s="62">
        <v>9452411</v>
      </c>
    </row>
    <row r="86" spans="3:103" x14ac:dyDescent="0.25">
      <c r="C86" s="13">
        <f t="shared" si="14"/>
        <v>80</v>
      </c>
      <c r="D86" s="21">
        <f t="shared" si="11"/>
        <v>94570</v>
      </c>
      <c r="E86" s="20">
        <f t="shared" si="12"/>
        <v>76610</v>
      </c>
      <c r="F86" s="69">
        <f t="shared" si="13"/>
        <v>171180</v>
      </c>
      <c r="G86" s="47"/>
      <c r="T86">
        <v>80</v>
      </c>
      <c r="U86">
        <v>171180</v>
      </c>
      <c r="V86">
        <v>76610</v>
      </c>
      <c r="W86">
        <v>94570</v>
      </c>
      <c r="X86">
        <v>2650</v>
      </c>
      <c r="Y86">
        <v>1190</v>
      </c>
      <c r="Z86">
        <v>1455</v>
      </c>
      <c r="AA86">
        <v>795</v>
      </c>
      <c r="AB86">
        <v>335</v>
      </c>
      <c r="AC86">
        <v>455</v>
      </c>
      <c r="AD86">
        <v>4105</v>
      </c>
      <c r="AE86">
        <v>1835</v>
      </c>
      <c r="AF86">
        <v>2275</v>
      </c>
      <c r="AG86">
        <v>5090</v>
      </c>
      <c r="AH86">
        <v>2330</v>
      </c>
      <c r="AI86">
        <v>2760</v>
      </c>
      <c r="AJ86" s="60">
        <v>42210</v>
      </c>
      <c r="AK86" s="60">
        <v>18205</v>
      </c>
      <c r="AL86" s="60">
        <v>24005</v>
      </c>
      <c r="AM86">
        <v>66845</v>
      </c>
      <c r="AN86">
        <v>29940</v>
      </c>
      <c r="AO86">
        <v>36905</v>
      </c>
      <c r="AP86">
        <v>5740</v>
      </c>
      <c r="AQ86">
        <v>2470</v>
      </c>
      <c r="AR86">
        <v>3265</v>
      </c>
      <c r="AS86">
        <v>5130</v>
      </c>
      <c r="AT86">
        <v>2345</v>
      </c>
      <c r="AU86">
        <v>2785</v>
      </c>
      <c r="AV86">
        <v>14250</v>
      </c>
      <c r="AW86">
        <v>6470</v>
      </c>
      <c r="AX86">
        <v>7785</v>
      </c>
      <c r="AY86">
        <v>24185</v>
      </c>
      <c r="AZ86">
        <v>11390</v>
      </c>
      <c r="BA86">
        <v>12800</v>
      </c>
      <c r="BB86">
        <v>35</v>
      </c>
      <c r="BC86">
        <v>20</v>
      </c>
      <c r="BD86">
        <v>20</v>
      </c>
      <c r="BE86">
        <v>80</v>
      </c>
      <c r="BF86">
        <v>45</v>
      </c>
      <c r="BG86">
        <v>40</v>
      </c>
      <c r="BH86">
        <v>60</v>
      </c>
      <c r="BI86">
        <v>30</v>
      </c>
      <c r="BJ86">
        <v>30</v>
      </c>
      <c r="BK86">
        <v>19680</v>
      </c>
      <c r="BL86">
        <v>8430</v>
      </c>
      <c r="BM86">
        <v>11245</v>
      </c>
      <c r="BN86">
        <v>26120</v>
      </c>
      <c r="BO86">
        <v>11590</v>
      </c>
      <c r="BP86">
        <v>14530</v>
      </c>
      <c r="BQ86">
        <v>11230</v>
      </c>
      <c r="BR86">
        <v>5115</v>
      </c>
      <c r="BS86">
        <v>6110</v>
      </c>
      <c r="BT86" s="47"/>
      <c r="BU86" s="47"/>
      <c r="BV86" s="47"/>
      <c r="CE86">
        <v>79</v>
      </c>
      <c r="CF86">
        <v>902753.61216730042</v>
      </c>
      <c r="CG86">
        <v>722741.39858799474</v>
      </c>
      <c r="CH86">
        <v>1625495.0107552952</v>
      </c>
      <c r="CX86" s="61" t="s">
        <v>155</v>
      </c>
      <c r="CY86" s="62">
        <v>8955102</v>
      </c>
    </row>
    <row r="87" spans="3:103" x14ac:dyDescent="0.25">
      <c r="C87" s="13">
        <f t="shared" si="14"/>
        <v>81</v>
      </c>
      <c r="D87" s="21">
        <f t="shared" si="11"/>
        <v>88730</v>
      </c>
      <c r="E87" s="20">
        <f t="shared" si="12"/>
        <v>69380</v>
      </c>
      <c r="F87" s="69">
        <f t="shared" si="13"/>
        <v>158110</v>
      </c>
      <c r="T87">
        <v>81</v>
      </c>
      <c r="U87">
        <v>158110</v>
      </c>
      <c r="V87">
        <v>69380</v>
      </c>
      <c r="W87">
        <v>88730</v>
      </c>
      <c r="X87">
        <v>2400</v>
      </c>
      <c r="Y87">
        <v>1050</v>
      </c>
      <c r="Z87">
        <v>1350</v>
      </c>
      <c r="AA87">
        <v>705</v>
      </c>
      <c r="AB87">
        <v>295</v>
      </c>
      <c r="AC87">
        <v>410</v>
      </c>
      <c r="AD87">
        <v>3665</v>
      </c>
      <c r="AE87">
        <v>1515</v>
      </c>
      <c r="AF87">
        <v>2150</v>
      </c>
      <c r="AG87">
        <v>4655</v>
      </c>
      <c r="AH87">
        <v>2065</v>
      </c>
      <c r="AI87">
        <v>2590</v>
      </c>
      <c r="AJ87" s="60">
        <v>39315</v>
      </c>
      <c r="AK87" s="60">
        <v>16625</v>
      </c>
      <c r="AL87" s="60">
        <v>22690</v>
      </c>
      <c r="AM87">
        <v>61830</v>
      </c>
      <c r="AN87">
        <v>27150</v>
      </c>
      <c r="AO87">
        <v>34680</v>
      </c>
      <c r="AP87">
        <v>5280</v>
      </c>
      <c r="AQ87">
        <v>2295</v>
      </c>
      <c r="AR87">
        <v>2980</v>
      </c>
      <c r="AS87">
        <v>4810</v>
      </c>
      <c r="AT87">
        <v>2100</v>
      </c>
      <c r="AU87">
        <v>2710</v>
      </c>
      <c r="AV87">
        <v>13095</v>
      </c>
      <c r="AW87">
        <v>5910</v>
      </c>
      <c r="AX87">
        <v>7190</v>
      </c>
      <c r="AY87">
        <v>22160</v>
      </c>
      <c r="AZ87">
        <v>10295</v>
      </c>
      <c r="BA87">
        <v>11865</v>
      </c>
      <c r="BB87">
        <v>25</v>
      </c>
      <c r="BC87">
        <v>10</v>
      </c>
      <c r="BD87">
        <v>15</v>
      </c>
      <c r="BE87">
        <v>105</v>
      </c>
      <c r="BF87">
        <v>45</v>
      </c>
      <c r="BG87">
        <v>65</v>
      </c>
      <c r="BH87">
        <v>75</v>
      </c>
      <c r="BI87">
        <v>40</v>
      </c>
      <c r="BJ87">
        <v>35</v>
      </c>
      <c r="BK87">
        <v>18895</v>
      </c>
      <c r="BL87">
        <v>7915</v>
      </c>
      <c r="BM87">
        <v>10985</v>
      </c>
      <c r="BN87">
        <v>24150</v>
      </c>
      <c r="BO87">
        <v>10545</v>
      </c>
      <c r="BP87">
        <v>13600</v>
      </c>
      <c r="BQ87">
        <v>10255</v>
      </c>
      <c r="BR87">
        <v>4625</v>
      </c>
      <c r="BS87">
        <v>5635</v>
      </c>
      <c r="BT87" s="47"/>
      <c r="BU87" s="47"/>
      <c r="BV87" s="47"/>
      <c r="CE87">
        <v>80</v>
      </c>
      <c r="CF87">
        <v>788008.96480135887</v>
      </c>
      <c r="CG87">
        <v>592392.03106533852</v>
      </c>
      <c r="CH87">
        <v>1380400.9958666973</v>
      </c>
      <c r="CX87" s="61" t="s">
        <v>433</v>
      </c>
      <c r="CY87" s="62">
        <v>8772235</v>
      </c>
    </row>
    <row r="88" spans="3:103" x14ac:dyDescent="0.25">
      <c r="C88" s="13">
        <f t="shared" si="14"/>
        <v>82</v>
      </c>
      <c r="D88" s="21">
        <f t="shared" si="11"/>
        <v>83245</v>
      </c>
      <c r="E88" s="20">
        <f t="shared" si="12"/>
        <v>64045</v>
      </c>
      <c r="F88" s="69">
        <f t="shared" si="13"/>
        <v>147295</v>
      </c>
      <c r="T88">
        <v>82</v>
      </c>
      <c r="U88">
        <v>147295</v>
      </c>
      <c r="V88">
        <v>64045</v>
      </c>
      <c r="W88">
        <v>83245</v>
      </c>
      <c r="X88">
        <v>2215</v>
      </c>
      <c r="Y88">
        <v>1010</v>
      </c>
      <c r="Z88">
        <v>1210</v>
      </c>
      <c r="AA88">
        <v>680</v>
      </c>
      <c r="AB88">
        <v>315</v>
      </c>
      <c r="AC88">
        <v>370</v>
      </c>
      <c r="AD88">
        <v>3355</v>
      </c>
      <c r="AE88">
        <v>1435</v>
      </c>
      <c r="AF88">
        <v>1925</v>
      </c>
      <c r="AG88">
        <v>4315</v>
      </c>
      <c r="AH88">
        <v>1805</v>
      </c>
      <c r="AI88">
        <v>2510</v>
      </c>
      <c r="AJ88" s="60">
        <v>36845</v>
      </c>
      <c r="AK88" s="60">
        <v>15270</v>
      </c>
      <c r="AL88" s="60">
        <v>21575</v>
      </c>
      <c r="AM88">
        <v>56970</v>
      </c>
      <c r="AN88">
        <v>24805</v>
      </c>
      <c r="AO88">
        <v>32165</v>
      </c>
      <c r="AP88">
        <v>4940</v>
      </c>
      <c r="AQ88">
        <v>2130</v>
      </c>
      <c r="AR88">
        <v>2810</v>
      </c>
      <c r="AS88">
        <v>4760</v>
      </c>
      <c r="AT88">
        <v>2020</v>
      </c>
      <c r="AU88">
        <v>2735</v>
      </c>
      <c r="AV88">
        <v>12345</v>
      </c>
      <c r="AW88">
        <v>5540</v>
      </c>
      <c r="AX88">
        <v>6805</v>
      </c>
      <c r="AY88">
        <v>20735</v>
      </c>
      <c r="AZ88">
        <v>9660</v>
      </c>
      <c r="BA88">
        <v>11075</v>
      </c>
      <c r="BB88">
        <v>10</v>
      </c>
      <c r="BC88">
        <v>10</v>
      </c>
      <c r="BD88">
        <v>5</v>
      </c>
      <c r="BE88">
        <v>60</v>
      </c>
      <c r="BF88">
        <v>20</v>
      </c>
      <c r="BG88">
        <v>40</v>
      </c>
      <c r="BH88">
        <v>60</v>
      </c>
      <c r="BI88">
        <v>35</v>
      </c>
      <c r="BJ88">
        <v>25</v>
      </c>
      <c r="BK88">
        <v>17875</v>
      </c>
      <c r="BL88">
        <v>7355</v>
      </c>
      <c r="BM88">
        <v>10515</v>
      </c>
      <c r="BN88">
        <v>22280</v>
      </c>
      <c r="BO88">
        <v>9620</v>
      </c>
      <c r="BP88">
        <v>12665</v>
      </c>
      <c r="BQ88">
        <v>9700</v>
      </c>
      <c r="BR88">
        <v>4400</v>
      </c>
      <c r="BS88">
        <v>5305</v>
      </c>
      <c r="BT88" s="47"/>
      <c r="BU88" s="47"/>
      <c r="BV88" s="47"/>
      <c r="CE88">
        <v>81</v>
      </c>
      <c r="CF88">
        <v>739346.89062942343</v>
      </c>
      <c r="CG88">
        <v>536485.56474759418</v>
      </c>
      <c r="CH88">
        <v>1275832.4553770176</v>
      </c>
      <c r="CX88" s="61" t="s">
        <v>465</v>
      </c>
      <c r="CY88" s="62">
        <v>8591365</v>
      </c>
    </row>
    <row r="89" spans="3:103" x14ac:dyDescent="0.25">
      <c r="C89" s="13">
        <f t="shared" si="14"/>
        <v>83</v>
      </c>
      <c r="D89" s="21">
        <f t="shared" si="11"/>
        <v>80845</v>
      </c>
      <c r="E89" s="20">
        <f t="shared" si="12"/>
        <v>60575</v>
      </c>
      <c r="F89" s="69">
        <f t="shared" si="13"/>
        <v>141415</v>
      </c>
      <c r="T89">
        <v>83</v>
      </c>
      <c r="U89">
        <v>141415</v>
      </c>
      <c r="V89">
        <v>60575</v>
      </c>
      <c r="W89">
        <v>80845</v>
      </c>
      <c r="X89">
        <v>1995</v>
      </c>
      <c r="Y89">
        <v>880</v>
      </c>
      <c r="Z89">
        <v>1120</v>
      </c>
      <c r="AA89">
        <v>640</v>
      </c>
      <c r="AB89">
        <v>270</v>
      </c>
      <c r="AC89">
        <v>370</v>
      </c>
      <c r="AD89">
        <v>3345</v>
      </c>
      <c r="AE89">
        <v>1430</v>
      </c>
      <c r="AF89">
        <v>1915</v>
      </c>
      <c r="AG89">
        <v>4100</v>
      </c>
      <c r="AH89">
        <v>1700</v>
      </c>
      <c r="AI89">
        <v>2400</v>
      </c>
      <c r="AJ89" s="60">
        <v>35745</v>
      </c>
      <c r="AK89" s="60">
        <v>14830</v>
      </c>
      <c r="AL89" s="60">
        <v>20910</v>
      </c>
      <c r="AM89">
        <v>54840</v>
      </c>
      <c r="AN89">
        <v>23595</v>
      </c>
      <c r="AO89">
        <v>31240</v>
      </c>
      <c r="AP89">
        <v>4790</v>
      </c>
      <c r="AQ89">
        <v>2020</v>
      </c>
      <c r="AR89">
        <v>2770</v>
      </c>
      <c r="AS89">
        <v>4260</v>
      </c>
      <c r="AT89">
        <v>1760</v>
      </c>
      <c r="AU89">
        <v>2500</v>
      </c>
      <c r="AV89">
        <v>11745</v>
      </c>
      <c r="AW89">
        <v>5035</v>
      </c>
      <c r="AX89">
        <v>6710</v>
      </c>
      <c r="AY89">
        <v>19825</v>
      </c>
      <c r="AZ89">
        <v>8995</v>
      </c>
      <c r="BA89">
        <v>10830</v>
      </c>
      <c r="BB89">
        <v>15</v>
      </c>
      <c r="BC89">
        <v>10</v>
      </c>
      <c r="BD89">
        <v>10</v>
      </c>
      <c r="BE89">
        <v>60</v>
      </c>
      <c r="BF89">
        <v>25</v>
      </c>
      <c r="BG89">
        <v>35</v>
      </c>
      <c r="BH89">
        <v>60</v>
      </c>
      <c r="BI89">
        <v>30</v>
      </c>
      <c r="BJ89">
        <v>30</v>
      </c>
      <c r="BK89">
        <v>16960</v>
      </c>
      <c r="BL89">
        <v>6940</v>
      </c>
      <c r="BM89">
        <v>10020</v>
      </c>
      <c r="BN89">
        <v>21410</v>
      </c>
      <c r="BO89">
        <v>9165</v>
      </c>
      <c r="BP89">
        <v>12245</v>
      </c>
      <c r="BQ89">
        <v>9105</v>
      </c>
      <c r="BR89">
        <v>4060</v>
      </c>
      <c r="BS89">
        <v>5040</v>
      </c>
      <c r="BT89" s="47"/>
      <c r="BU89" s="47"/>
      <c r="BV89" s="47"/>
      <c r="CE89">
        <v>82</v>
      </c>
      <c r="CF89">
        <v>693642.87062376144</v>
      </c>
      <c r="CG89">
        <v>495232.31470538577</v>
      </c>
      <c r="CH89">
        <v>1188875.1853291471</v>
      </c>
      <c r="CX89" s="61" t="s">
        <v>299</v>
      </c>
      <c r="CY89" s="62">
        <v>8519377</v>
      </c>
    </row>
    <row r="90" spans="3:103" x14ac:dyDescent="0.25">
      <c r="C90" s="13">
        <f t="shared" si="14"/>
        <v>84</v>
      </c>
      <c r="D90" s="21">
        <f t="shared" si="11"/>
        <v>76490</v>
      </c>
      <c r="E90" s="20">
        <f t="shared" si="12"/>
        <v>55155</v>
      </c>
      <c r="F90" s="69">
        <f t="shared" si="13"/>
        <v>131645</v>
      </c>
      <c r="T90">
        <v>84</v>
      </c>
      <c r="U90">
        <v>131645</v>
      </c>
      <c r="V90">
        <v>55155</v>
      </c>
      <c r="W90">
        <v>76490</v>
      </c>
      <c r="X90">
        <v>1800</v>
      </c>
      <c r="Y90">
        <v>755</v>
      </c>
      <c r="Z90">
        <v>1045</v>
      </c>
      <c r="AA90">
        <v>545</v>
      </c>
      <c r="AB90">
        <v>225</v>
      </c>
      <c r="AC90">
        <v>320</v>
      </c>
      <c r="AD90">
        <v>3175</v>
      </c>
      <c r="AE90">
        <v>1305</v>
      </c>
      <c r="AF90">
        <v>1870</v>
      </c>
      <c r="AG90">
        <v>3755</v>
      </c>
      <c r="AH90">
        <v>1530</v>
      </c>
      <c r="AI90">
        <v>2225</v>
      </c>
      <c r="AJ90" s="60">
        <v>33725</v>
      </c>
      <c r="AK90" s="60">
        <v>13460</v>
      </c>
      <c r="AL90" s="60">
        <v>20265</v>
      </c>
      <c r="AM90">
        <v>50705</v>
      </c>
      <c r="AN90">
        <v>21335</v>
      </c>
      <c r="AO90">
        <v>29370</v>
      </c>
      <c r="AP90">
        <v>4565</v>
      </c>
      <c r="AQ90">
        <v>1825</v>
      </c>
      <c r="AR90">
        <v>2745</v>
      </c>
      <c r="AS90">
        <v>4165</v>
      </c>
      <c r="AT90">
        <v>1725</v>
      </c>
      <c r="AU90">
        <v>2440</v>
      </c>
      <c r="AV90">
        <v>10730</v>
      </c>
      <c r="AW90">
        <v>4635</v>
      </c>
      <c r="AX90">
        <v>6090</v>
      </c>
      <c r="AY90">
        <v>18350</v>
      </c>
      <c r="AZ90">
        <v>8305</v>
      </c>
      <c r="BA90">
        <v>10045</v>
      </c>
      <c r="BB90">
        <v>15</v>
      </c>
      <c r="BC90">
        <v>5</v>
      </c>
      <c r="BD90">
        <v>10</v>
      </c>
      <c r="BE90">
        <v>70</v>
      </c>
      <c r="BF90">
        <v>30</v>
      </c>
      <c r="BG90">
        <v>40</v>
      </c>
      <c r="BH90">
        <v>50</v>
      </c>
      <c r="BI90">
        <v>25</v>
      </c>
      <c r="BJ90">
        <v>30</v>
      </c>
      <c r="BK90">
        <v>16050</v>
      </c>
      <c r="BL90">
        <v>6350</v>
      </c>
      <c r="BM90">
        <v>9700</v>
      </c>
      <c r="BN90">
        <v>19265</v>
      </c>
      <c r="BO90">
        <v>8085</v>
      </c>
      <c r="BP90">
        <v>11180</v>
      </c>
      <c r="BQ90">
        <v>8525</v>
      </c>
      <c r="BR90">
        <v>3760</v>
      </c>
      <c r="BS90">
        <v>4765</v>
      </c>
      <c r="BT90" s="47"/>
      <c r="BU90" s="47"/>
      <c r="BV90" s="47"/>
      <c r="CE90">
        <v>83</v>
      </c>
      <c r="CF90">
        <v>673644.75795036333</v>
      </c>
      <c r="CG90">
        <v>468400.30390005064</v>
      </c>
      <c r="CH90">
        <v>1142045.0618504139</v>
      </c>
      <c r="CX90" s="61" t="s">
        <v>479</v>
      </c>
      <c r="CY90" s="62">
        <v>8082366</v>
      </c>
    </row>
    <row r="91" spans="3:103" x14ac:dyDescent="0.25">
      <c r="C91" s="13">
        <f t="shared" si="14"/>
        <v>85</v>
      </c>
      <c r="D91" s="21">
        <f t="shared" si="11"/>
        <v>72125</v>
      </c>
      <c r="E91" s="20">
        <f t="shared" si="12"/>
        <v>49455</v>
      </c>
      <c r="F91" s="69">
        <f t="shared" si="13"/>
        <v>121575</v>
      </c>
      <c r="T91">
        <v>85</v>
      </c>
      <c r="U91">
        <v>121575</v>
      </c>
      <c r="V91">
        <v>49455</v>
      </c>
      <c r="W91">
        <v>72125</v>
      </c>
      <c r="X91">
        <v>1615</v>
      </c>
      <c r="Y91">
        <v>650</v>
      </c>
      <c r="Z91">
        <v>965</v>
      </c>
      <c r="AA91">
        <v>490</v>
      </c>
      <c r="AB91">
        <v>180</v>
      </c>
      <c r="AC91">
        <v>310</v>
      </c>
      <c r="AD91">
        <v>2655</v>
      </c>
      <c r="AE91">
        <v>1065</v>
      </c>
      <c r="AF91">
        <v>1595</v>
      </c>
      <c r="AG91">
        <v>3395</v>
      </c>
      <c r="AH91">
        <v>1310</v>
      </c>
      <c r="AI91">
        <v>2080</v>
      </c>
      <c r="AJ91" s="60">
        <v>30565</v>
      </c>
      <c r="AK91" s="60">
        <v>11770</v>
      </c>
      <c r="AL91" s="60">
        <v>18795</v>
      </c>
      <c r="AM91">
        <v>47715</v>
      </c>
      <c r="AN91">
        <v>19505</v>
      </c>
      <c r="AO91">
        <v>28210</v>
      </c>
      <c r="AP91">
        <v>4060</v>
      </c>
      <c r="AQ91">
        <v>1575</v>
      </c>
      <c r="AR91">
        <v>2485</v>
      </c>
      <c r="AS91">
        <v>3835</v>
      </c>
      <c r="AT91">
        <v>1570</v>
      </c>
      <c r="AU91">
        <v>2265</v>
      </c>
      <c r="AV91">
        <v>10130</v>
      </c>
      <c r="AW91">
        <v>4255</v>
      </c>
      <c r="AX91">
        <v>5870</v>
      </c>
      <c r="AY91">
        <v>17015</v>
      </c>
      <c r="AZ91">
        <v>7525</v>
      </c>
      <c r="BA91">
        <v>9495</v>
      </c>
      <c r="BB91">
        <v>10</v>
      </c>
      <c r="BC91">
        <v>5</v>
      </c>
      <c r="BD91">
        <v>5</v>
      </c>
      <c r="BE91">
        <v>55</v>
      </c>
      <c r="BF91">
        <v>30</v>
      </c>
      <c r="BG91">
        <v>30</v>
      </c>
      <c r="BH91">
        <v>30</v>
      </c>
      <c r="BI91">
        <v>15</v>
      </c>
      <c r="BJ91">
        <v>20</v>
      </c>
      <c r="BK91">
        <v>14810</v>
      </c>
      <c r="BL91">
        <v>5715</v>
      </c>
      <c r="BM91">
        <v>9095</v>
      </c>
      <c r="BN91">
        <v>18265</v>
      </c>
      <c r="BO91">
        <v>7405</v>
      </c>
      <c r="BP91">
        <v>10860</v>
      </c>
      <c r="BQ91">
        <v>8010</v>
      </c>
      <c r="BR91">
        <v>3445</v>
      </c>
      <c r="BS91">
        <v>4565</v>
      </c>
      <c r="BT91" s="47"/>
      <c r="BU91" s="47"/>
      <c r="BV91" s="47"/>
      <c r="CE91">
        <v>84</v>
      </c>
      <c r="CF91">
        <v>637356.51599509292</v>
      </c>
      <c r="CG91">
        <v>426489.78558163095</v>
      </c>
      <c r="CH91">
        <v>1063846.3015767238</v>
      </c>
      <c r="CX91" s="61" t="s">
        <v>399</v>
      </c>
      <c r="CY91" s="62">
        <v>7044636</v>
      </c>
    </row>
    <row r="92" spans="3:103" x14ac:dyDescent="0.25">
      <c r="C92" s="13">
        <f t="shared" si="14"/>
        <v>86</v>
      </c>
      <c r="D92" s="21">
        <f t="shared" si="11"/>
        <v>65515</v>
      </c>
      <c r="E92" s="20">
        <f t="shared" si="12"/>
        <v>42980</v>
      </c>
      <c r="F92" s="69">
        <f t="shared" si="13"/>
        <v>108495</v>
      </c>
      <c r="T92">
        <v>86</v>
      </c>
      <c r="U92">
        <v>108495</v>
      </c>
      <c r="V92">
        <v>42980</v>
      </c>
      <c r="W92">
        <v>65515</v>
      </c>
      <c r="X92">
        <v>1455</v>
      </c>
      <c r="Y92">
        <v>540</v>
      </c>
      <c r="Z92">
        <v>915</v>
      </c>
      <c r="AA92">
        <v>430</v>
      </c>
      <c r="AB92">
        <v>180</v>
      </c>
      <c r="AC92">
        <v>245</v>
      </c>
      <c r="AD92">
        <v>2405</v>
      </c>
      <c r="AE92">
        <v>940</v>
      </c>
      <c r="AF92">
        <v>1460</v>
      </c>
      <c r="AG92">
        <v>2865</v>
      </c>
      <c r="AH92">
        <v>1070</v>
      </c>
      <c r="AI92">
        <v>1795</v>
      </c>
      <c r="AJ92" s="60">
        <v>27300</v>
      </c>
      <c r="AK92" s="60">
        <v>10185</v>
      </c>
      <c r="AL92" s="60">
        <v>17115</v>
      </c>
      <c r="AM92">
        <v>42190</v>
      </c>
      <c r="AN92">
        <v>16855</v>
      </c>
      <c r="AO92">
        <v>25335</v>
      </c>
      <c r="AP92">
        <v>3940</v>
      </c>
      <c r="AQ92">
        <v>1515</v>
      </c>
      <c r="AR92">
        <v>2425</v>
      </c>
      <c r="AS92">
        <v>3635</v>
      </c>
      <c r="AT92">
        <v>1415</v>
      </c>
      <c r="AU92">
        <v>2220</v>
      </c>
      <c r="AV92">
        <v>9000</v>
      </c>
      <c r="AW92">
        <v>3730</v>
      </c>
      <c r="AX92">
        <v>5275</v>
      </c>
      <c r="AY92">
        <v>15190</v>
      </c>
      <c r="AZ92">
        <v>6505</v>
      </c>
      <c r="BA92">
        <v>8685</v>
      </c>
      <c r="BB92">
        <v>5</v>
      </c>
      <c r="BC92">
        <v>0</v>
      </c>
      <c r="BD92">
        <v>5</v>
      </c>
      <c r="BE92">
        <v>55</v>
      </c>
      <c r="BF92">
        <v>25</v>
      </c>
      <c r="BG92">
        <v>25</v>
      </c>
      <c r="BH92">
        <v>35</v>
      </c>
      <c r="BI92">
        <v>20</v>
      </c>
      <c r="BJ92">
        <v>15</v>
      </c>
      <c r="BK92">
        <v>13100</v>
      </c>
      <c r="BL92">
        <v>4830</v>
      </c>
      <c r="BM92">
        <v>8270</v>
      </c>
      <c r="BN92">
        <v>16255</v>
      </c>
      <c r="BO92">
        <v>6480</v>
      </c>
      <c r="BP92">
        <v>9775</v>
      </c>
      <c r="BQ92">
        <v>7010</v>
      </c>
      <c r="BR92">
        <v>2960</v>
      </c>
      <c r="BS92">
        <v>4050</v>
      </c>
      <c r="BT92" s="47"/>
      <c r="BU92" s="47"/>
      <c r="BV92" s="47"/>
      <c r="CE92">
        <v>85</v>
      </c>
      <c r="CF92">
        <v>518827.00678307121</v>
      </c>
      <c r="CG92">
        <v>419860.15364869137</v>
      </c>
      <c r="CH92">
        <v>938687.16043176258</v>
      </c>
      <c r="CX92" s="61" t="s">
        <v>187</v>
      </c>
      <c r="CY92" s="62">
        <v>7000119</v>
      </c>
    </row>
    <row r="93" spans="3:103" x14ac:dyDescent="0.25">
      <c r="C93" s="13">
        <f t="shared" si="14"/>
        <v>87</v>
      </c>
      <c r="D93" s="21">
        <f t="shared" si="11"/>
        <v>58310</v>
      </c>
      <c r="E93" s="20">
        <f t="shared" si="12"/>
        <v>36095</v>
      </c>
      <c r="F93" s="69">
        <f t="shared" si="13"/>
        <v>94410</v>
      </c>
      <c r="T93">
        <v>87</v>
      </c>
      <c r="U93">
        <v>94410</v>
      </c>
      <c r="V93">
        <v>36095</v>
      </c>
      <c r="W93">
        <v>58310</v>
      </c>
      <c r="X93">
        <v>1210</v>
      </c>
      <c r="Y93">
        <v>445</v>
      </c>
      <c r="Z93">
        <v>770</v>
      </c>
      <c r="AA93">
        <v>340</v>
      </c>
      <c r="AB93">
        <v>135</v>
      </c>
      <c r="AC93">
        <v>205</v>
      </c>
      <c r="AD93">
        <v>2085</v>
      </c>
      <c r="AE93">
        <v>755</v>
      </c>
      <c r="AF93">
        <v>1335</v>
      </c>
      <c r="AG93">
        <v>2645</v>
      </c>
      <c r="AH93">
        <v>1010</v>
      </c>
      <c r="AI93">
        <v>1635</v>
      </c>
      <c r="AJ93" s="60">
        <v>23595</v>
      </c>
      <c r="AK93" s="60">
        <v>8545</v>
      </c>
      <c r="AL93" s="60">
        <v>15050</v>
      </c>
      <c r="AM93">
        <v>36715</v>
      </c>
      <c r="AN93">
        <v>14070</v>
      </c>
      <c r="AO93">
        <v>22650</v>
      </c>
      <c r="AP93">
        <v>3410</v>
      </c>
      <c r="AQ93">
        <v>1270</v>
      </c>
      <c r="AR93">
        <v>2145</v>
      </c>
      <c r="AS93">
        <v>3210</v>
      </c>
      <c r="AT93">
        <v>1250</v>
      </c>
      <c r="AU93">
        <v>1965</v>
      </c>
      <c r="AV93">
        <v>7850</v>
      </c>
      <c r="AW93">
        <v>3140</v>
      </c>
      <c r="AX93">
        <v>4715</v>
      </c>
      <c r="AY93">
        <v>13265</v>
      </c>
      <c r="AZ93">
        <v>5450</v>
      </c>
      <c r="BA93">
        <v>7815</v>
      </c>
      <c r="BB93">
        <v>15</v>
      </c>
      <c r="BC93">
        <v>5</v>
      </c>
      <c r="BD93">
        <v>10</v>
      </c>
      <c r="BE93">
        <v>30</v>
      </c>
      <c r="BF93">
        <v>20</v>
      </c>
      <c r="BG93">
        <v>10</v>
      </c>
      <c r="BH93">
        <v>25</v>
      </c>
      <c r="BI93">
        <v>15</v>
      </c>
      <c r="BJ93">
        <v>15</v>
      </c>
      <c r="BK93">
        <v>11365</v>
      </c>
      <c r="BL93">
        <v>4115</v>
      </c>
      <c r="BM93">
        <v>7250</v>
      </c>
      <c r="BN93">
        <v>14100</v>
      </c>
      <c r="BO93">
        <v>5455</v>
      </c>
      <c r="BP93">
        <v>8645</v>
      </c>
      <c r="BQ93">
        <v>6215</v>
      </c>
      <c r="BR93">
        <v>2520</v>
      </c>
      <c r="BS93">
        <v>3695</v>
      </c>
      <c r="BT93" s="47"/>
      <c r="BU93" s="47"/>
      <c r="BV93" s="47"/>
      <c r="CE93">
        <v>86</v>
      </c>
      <c r="CF93">
        <v>471278.35493092425</v>
      </c>
      <c r="CG93">
        <v>364889.07903792855</v>
      </c>
      <c r="CH93">
        <v>836167.43396885274</v>
      </c>
      <c r="CX93" s="61" t="s">
        <v>323</v>
      </c>
      <c r="CY93" s="62">
        <v>6855713</v>
      </c>
    </row>
    <row r="94" spans="3:103" x14ac:dyDescent="0.25">
      <c r="C94" s="13">
        <f t="shared" si="14"/>
        <v>88</v>
      </c>
      <c r="D94" s="21">
        <f t="shared" si="11"/>
        <v>53855</v>
      </c>
      <c r="E94" s="20">
        <f t="shared" si="12"/>
        <v>31295</v>
      </c>
      <c r="F94" s="69">
        <f t="shared" si="13"/>
        <v>85150</v>
      </c>
      <c r="T94">
        <v>88</v>
      </c>
      <c r="U94">
        <v>85150</v>
      </c>
      <c r="V94">
        <v>31295</v>
      </c>
      <c r="W94">
        <v>53855</v>
      </c>
      <c r="X94">
        <v>990</v>
      </c>
      <c r="Y94">
        <v>340</v>
      </c>
      <c r="Z94">
        <v>650</v>
      </c>
      <c r="AA94">
        <v>340</v>
      </c>
      <c r="AB94">
        <v>120</v>
      </c>
      <c r="AC94">
        <v>220</v>
      </c>
      <c r="AD94">
        <v>1920</v>
      </c>
      <c r="AE94">
        <v>625</v>
      </c>
      <c r="AF94">
        <v>1300</v>
      </c>
      <c r="AG94">
        <v>2365</v>
      </c>
      <c r="AH94">
        <v>825</v>
      </c>
      <c r="AI94">
        <v>1540</v>
      </c>
      <c r="AJ94" s="60">
        <v>21310</v>
      </c>
      <c r="AK94" s="60">
        <v>7295</v>
      </c>
      <c r="AL94" s="60">
        <v>14015</v>
      </c>
      <c r="AM94">
        <v>33135</v>
      </c>
      <c r="AN94">
        <v>12400</v>
      </c>
      <c r="AO94">
        <v>20735</v>
      </c>
      <c r="AP94">
        <v>3245</v>
      </c>
      <c r="AQ94">
        <v>1210</v>
      </c>
      <c r="AR94">
        <v>2035</v>
      </c>
      <c r="AS94">
        <v>3025</v>
      </c>
      <c r="AT94">
        <v>1140</v>
      </c>
      <c r="AU94">
        <v>1880</v>
      </c>
      <c r="AV94">
        <v>7025</v>
      </c>
      <c r="AW94">
        <v>2740</v>
      </c>
      <c r="AX94">
        <v>4285</v>
      </c>
      <c r="AY94">
        <v>11725</v>
      </c>
      <c r="AZ94">
        <v>4560</v>
      </c>
      <c r="BA94">
        <v>7165</v>
      </c>
      <c r="BB94">
        <v>5</v>
      </c>
      <c r="BC94">
        <v>5</v>
      </c>
      <c r="BD94">
        <v>5</v>
      </c>
      <c r="BE94">
        <v>30</v>
      </c>
      <c r="BF94">
        <v>15</v>
      </c>
      <c r="BG94">
        <v>15</v>
      </c>
      <c r="BH94">
        <v>35</v>
      </c>
      <c r="BI94">
        <v>15</v>
      </c>
      <c r="BJ94">
        <v>20</v>
      </c>
      <c r="BK94">
        <v>10045</v>
      </c>
      <c r="BL94">
        <v>3445</v>
      </c>
      <c r="BM94">
        <v>6595</v>
      </c>
      <c r="BN94">
        <v>12785</v>
      </c>
      <c r="BO94">
        <v>4840</v>
      </c>
      <c r="BP94">
        <v>7945</v>
      </c>
      <c r="BQ94">
        <v>5480</v>
      </c>
      <c r="BR94">
        <v>2065</v>
      </c>
      <c r="BS94">
        <v>3415</v>
      </c>
      <c r="BT94" s="47"/>
      <c r="BU94" s="47"/>
      <c r="BV94" s="47"/>
      <c r="CE94">
        <v>87</v>
      </c>
      <c r="CF94">
        <v>419449.60506788053</v>
      </c>
      <c r="CG94">
        <v>306437.21051358845</v>
      </c>
      <c r="CH94">
        <v>725886.81558146898</v>
      </c>
      <c r="CX94" s="61" t="s">
        <v>329</v>
      </c>
      <c r="CY94" s="62">
        <v>6777452</v>
      </c>
    </row>
    <row r="95" spans="3:103" x14ac:dyDescent="0.25">
      <c r="C95" s="13">
        <f t="shared" si="14"/>
        <v>89</v>
      </c>
      <c r="D95" s="21">
        <f t="shared" si="11"/>
        <v>47180</v>
      </c>
      <c r="E95" s="20">
        <f t="shared" si="12"/>
        <v>25710</v>
      </c>
      <c r="F95" s="69">
        <f t="shared" si="13"/>
        <v>72890</v>
      </c>
      <c r="T95">
        <v>89</v>
      </c>
      <c r="U95">
        <v>72890</v>
      </c>
      <c r="V95">
        <v>25710</v>
      </c>
      <c r="W95">
        <v>47180</v>
      </c>
      <c r="X95">
        <v>905</v>
      </c>
      <c r="Y95">
        <v>330</v>
      </c>
      <c r="Z95">
        <v>580</v>
      </c>
      <c r="AA95">
        <v>295</v>
      </c>
      <c r="AB95">
        <v>100</v>
      </c>
      <c r="AC95">
        <v>195</v>
      </c>
      <c r="AD95">
        <v>1600</v>
      </c>
      <c r="AE95">
        <v>525</v>
      </c>
      <c r="AF95">
        <v>1080</v>
      </c>
      <c r="AG95">
        <v>1945</v>
      </c>
      <c r="AH95">
        <v>635</v>
      </c>
      <c r="AI95">
        <v>1310</v>
      </c>
      <c r="AJ95" s="60">
        <v>17865</v>
      </c>
      <c r="AK95" s="60">
        <v>5990</v>
      </c>
      <c r="AL95" s="60">
        <v>11875</v>
      </c>
      <c r="AM95">
        <v>28705</v>
      </c>
      <c r="AN95">
        <v>10215</v>
      </c>
      <c r="AO95">
        <v>18495</v>
      </c>
      <c r="AP95">
        <v>2680</v>
      </c>
      <c r="AQ95">
        <v>895</v>
      </c>
      <c r="AR95">
        <v>1785</v>
      </c>
      <c r="AS95">
        <v>2575</v>
      </c>
      <c r="AT95">
        <v>930</v>
      </c>
      <c r="AU95">
        <v>1645</v>
      </c>
      <c r="AV95">
        <v>5955</v>
      </c>
      <c r="AW95">
        <v>2185</v>
      </c>
      <c r="AX95">
        <v>3770</v>
      </c>
      <c r="AY95">
        <v>10310</v>
      </c>
      <c r="AZ95">
        <v>3890</v>
      </c>
      <c r="BA95">
        <v>6415</v>
      </c>
      <c r="BB95">
        <v>0</v>
      </c>
      <c r="BC95">
        <v>0</v>
      </c>
      <c r="BD95">
        <v>5</v>
      </c>
      <c r="BE95">
        <v>30</v>
      </c>
      <c r="BF95">
        <v>10</v>
      </c>
      <c r="BG95">
        <v>20</v>
      </c>
      <c r="BH95">
        <v>25</v>
      </c>
      <c r="BI95">
        <v>10</v>
      </c>
      <c r="BJ95">
        <v>20</v>
      </c>
      <c r="BK95">
        <v>8735</v>
      </c>
      <c r="BL95">
        <v>2920</v>
      </c>
      <c r="BM95">
        <v>5815</v>
      </c>
      <c r="BN95">
        <v>10930</v>
      </c>
      <c r="BO95">
        <v>3990</v>
      </c>
      <c r="BP95">
        <v>6945</v>
      </c>
      <c r="BQ95">
        <v>4765</v>
      </c>
      <c r="BR95">
        <v>1755</v>
      </c>
      <c r="BS95">
        <v>3010</v>
      </c>
      <c r="BT95" s="47"/>
      <c r="BU95" s="47"/>
      <c r="BV95" s="47"/>
      <c r="CE95">
        <v>88</v>
      </c>
      <c r="CF95">
        <v>387402.82080141839</v>
      </c>
      <c r="CG95">
        <v>265686.45250097656</v>
      </c>
      <c r="CH95">
        <v>653089.2733023949</v>
      </c>
      <c r="CX95" s="61" t="s">
        <v>379</v>
      </c>
      <c r="CY95" s="62">
        <v>6545502</v>
      </c>
    </row>
    <row r="96" spans="3:103" x14ac:dyDescent="0.25">
      <c r="C96" s="13">
        <f t="shared" si="14"/>
        <v>90</v>
      </c>
      <c r="D96" s="21">
        <f t="shared" si="11"/>
        <v>42150</v>
      </c>
      <c r="E96" s="20">
        <f t="shared" si="12"/>
        <v>21330</v>
      </c>
      <c r="F96" s="69">
        <f t="shared" si="13"/>
        <v>63485</v>
      </c>
      <c r="T96">
        <v>90</v>
      </c>
      <c r="U96">
        <v>63485</v>
      </c>
      <c r="V96">
        <v>21330</v>
      </c>
      <c r="W96">
        <v>42150</v>
      </c>
      <c r="X96">
        <v>765</v>
      </c>
      <c r="Y96">
        <v>255</v>
      </c>
      <c r="Z96">
        <v>505</v>
      </c>
      <c r="AA96">
        <v>275</v>
      </c>
      <c r="AB96">
        <v>85</v>
      </c>
      <c r="AC96">
        <v>190</v>
      </c>
      <c r="AD96">
        <v>1500</v>
      </c>
      <c r="AE96">
        <v>490</v>
      </c>
      <c r="AF96">
        <v>1010</v>
      </c>
      <c r="AG96">
        <v>1755</v>
      </c>
      <c r="AH96">
        <v>550</v>
      </c>
      <c r="AI96">
        <v>1200</v>
      </c>
      <c r="AJ96" s="60">
        <v>15345</v>
      </c>
      <c r="AK96" s="60">
        <v>4870</v>
      </c>
      <c r="AL96" s="60">
        <v>10470</v>
      </c>
      <c r="AM96">
        <v>25475</v>
      </c>
      <c r="AN96">
        <v>8705</v>
      </c>
      <c r="AO96">
        <v>16775</v>
      </c>
      <c r="AP96">
        <v>2460</v>
      </c>
      <c r="AQ96">
        <v>820</v>
      </c>
      <c r="AR96">
        <v>1645</v>
      </c>
      <c r="AS96">
        <v>2135</v>
      </c>
      <c r="AT96">
        <v>705</v>
      </c>
      <c r="AU96">
        <v>1425</v>
      </c>
      <c r="AV96">
        <v>5030</v>
      </c>
      <c r="AW96">
        <v>1720</v>
      </c>
      <c r="AX96">
        <v>3305</v>
      </c>
      <c r="AY96">
        <v>8710</v>
      </c>
      <c r="AZ96">
        <v>3105</v>
      </c>
      <c r="BA96">
        <v>5605</v>
      </c>
      <c r="BB96">
        <v>5</v>
      </c>
      <c r="BC96">
        <v>5</v>
      </c>
      <c r="BD96">
        <v>0</v>
      </c>
      <c r="BE96">
        <v>25</v>
      </c>
      <c r="BF96">
        <v>10</v>
      </c>
      <c r="BG96">
        <v>10</v>
      </c>
      <c r="BH96">
        <v>10</v>
      </c>
      <c r="BI96">
        <v>5</v>
      </c>
      <c r="BJ96">
        <v>5</v>
      </c>
      <c r="BK96">
        <v>7345</v>
      </c>
      <c r="BL96">
        <v>2345</v>
      </c>
      <c r="BM96">
        <v>5000</v>
      </c>
      <c r="BN96">
        <v>9620</v>
      </c>
      <c r="BO96">
        <v>3305</v>
      </c>
      <c r="BP96">
        <v>6315</v>
      </c>
      <c r="BQ96">
        <v>4125</v>
      </c>
      <c r="BR96">
        <v>1450</v>
      </c>
      <c r="BS96">
        <v>2680</v>
      </c>
      <c r="BT96" s="47"/>
      <c r="BU96" s="47"/>
      <c r="BV96" s="47"/>
      <c r="CE96">
        <v>89</v>
      </c>
      <c r="CF96">
        <v>339386.59521698853</v>
      </c>
      <c r="CG96">
        <v>218271.24760505217</v>
      </c>
      <c r="CH96">
        <v>557657.84282204066</v>
      </c>
      <c r="CX96" s="61" t="s">
        <v>240</v>
      </c>
      <c r="CY96" s="62">
        <v>6453553</v>
      </c>
    </row>
    <row r="97" spans="3:103" x14ac:dyDescent="0.25">
      <c r="C97" s="13">
        <f t="shared" si="14"/>
        <v>91</v>
      </c>
      <c r="D97" s="21">
        <f t="shared" si="11"/>
        <v>36105</v>
      </c>
      <c r="E97" s="20">
        <f t="shared" si="12"/>
        <v>16765</v>
      </c>
      <c r="F97" s="69">
        <f t="shared" si="13"/>
        <v>52875</v>
      </c>
      <c r="T97">
        <v>91</v>
      </c>
      <c r="U97">
        <v>52875</v>
      </c>
      <c r="V97">
        <v>16765</v>
      </c>
      <c r="W97">
        <v>36105</v>
      </c>
      <c r="X97">
        <v>575</v>
      </c>
      <c r="Y97">
        <v>210</v>
      </c>
      <c r="Z97">
        <v>370</v>
      </c>
      <c r="AA97">
        <v>200</v>
      </c>
      <c r="AB97">
        <v>60</v>
      </c>
      <c r="AC97">
        <v>140</v>
      </c>
      <c r="AD97">
        <v>1225</v>
      </c>
      <c r="AE97">
        <v>385</v>
      </c>
      <c r="AF97">
        <v>835</v>
      </c>
      <c r="AG97">
        <v>1460</v>
      </c>
      <c r="AH97">
        <v>430</v>
      </c>
      <c r="AI97">
        <v>1030</v>
      </c>
      <c r="AJ97" s="60">
        <v>12795</v>
      </c>
      <c r="AK97" s="60">
        <v>3735</v>
      </c>
      <c r="AL97" s="60">
        <v>9060</v>
      </c>
      <c r="AM97">
        <v>20720</v>
      </c>
      <c r="AN97">
        <v>6620</v>
      </c>
      <c r="AO97">
        <v>14105</v>
      </c>
      <c r="AP97">
        <v>2125</v>
      </c>
      <c r="AQ97">
        <v>675</v>
      </c>
      <c r="AR97">
        <v>1455</v>
      </c>
      <c r="AS97">
        <v>1900</v>
      </c>
      <c r="AT97">
        <v>600</v>
      </c>
      <c r="AU97">
        <v>1300</v>
      </c>
      <c r="AV97">
        <v>4375</v>
      </c>
      <c r="AW97">
        <v>1475</v>
      </c>
      <c r="AX97">
        <v>2900</v>
      </c>
      <c r="AY97">
        <v>7465</v>
      </c>
      <c r="AZ97">
        <v>2565</v>
      </c>
      <c r="BA97">
        <v>4900</v>
      </c>
      <c r="BB97">
        <v>0</v>
      </c>
      <c r="BC97">
        <v>5</v>
      </c>
      <c r="BD97">
        <v>0</v>
      </c>
      <c r="BE97">
        <v>10</v>
      </c>
      <c r="BF97">
        <v>5</v>
      </c>
      <c r="BG97">
        <v>5</v>
      </c>
      <c r="BH97">
        <v>20</v>
      </c>
      <c r="BI97">
        <v>5</v>
      </c>
      <c r="BJ97">
        <v>15</v>
      </c>
      <c r="BK97">
        <v>6075</v>
      </c>
      <c r="BL97">
        <v>1700</v>
      </c>
      <c r="BM97">
        <v>4375</v>
      </c>
      <c r="BN97">
        <v>7850</v>
      </c>
      <c r="BO97">
        <v>2515</v>
      </c>
      <c r="BP97">
        <v>5335</v>
      </c>
      <c r="BQ97">
        <v>3435</v>
      </c>
      <c r="BR97">
        <v>1155</v>
      </c>
      <c r="BS97">
        <v>2285</v>
      </c>
      <c r="BT97" s="47"/>
      <c r="BU97" s="47"/>
      <c r="BV97" s="47"/>
      <c r="CE97">
        <v>90</v>
      </c>
      <c r="CF97">
        <v>303203.58178033208</v>
      </c>
      <c r="CG97">
        <v>181086.18091854386</v>
      </c>
      <c r="CH97">
        <v>484289.76269887597</v>
      </c>
      <c r="CX97" s="61" t="s">
        <v>317</v>
      </c>
      <c r="CY97" s="62">
        <v>6415850</v>
      </c>
    </row>
    <row r="98" spans="3:103" x14ac:dyDescent="0.25">
      <c r="C98" s="13">
        <f t="shared" si="14"/>
        <v>92</v>
      </c>
      <c r="D98" s="21">
        <f t="shared" si="11"/>
        <v>30595</v>
      </c>
      <c r="E98" s="20">
        <f t="shared" si="12"/>
        <v>13125</v>
      </c>
      <c r="F98" s="69">
        <f t="shared" si="13"/>
        <v>43720</v>
      </c>
      <c r="T98">
        <v>92</v>
      </c>
      <c r="U98">
        <v>43720</v>
      </c>
      <c r="V98">
        <v>13125</v>
      </c>
      <c r="W98">
        <v>30595</v>
      </c>
      <c r="X98">
        <v>420</v>
      </c>
      <c r="Y98">
        <v>120</v>
      </c>
      <c r="Z98">
        <v>305</v>
      </c>
      <c r="AA98">
        <v>155</v>
      </c>
      <c r="AB98">
        <v>40</v>
      </c>
      <c r="AC98">
        <v>120</v>
      </c>
      <c r="AD98">
        <v>1025</v>
      </c>
      <c r="AE98">
        <v>320</v>
      </c>
      <c r="AF98">
        <v>705</v>
      </c>
      <c r="AG98">
        <v>1225</v>
      </c>
      <c r="AH98">
        <v>345</v>
      </c>
      <c r="AI98">
        <v>885</v>
      </c>
      <c r="AJ98" s="60">
        <v>10280</v>
      </c>
      <c r="AK98" s="60">
        <v>2810</v>
      </c>
      <c r="AL98" s="60">
        <v>7465</v>
      </c>
      <c r="AM98">
        <v>17355</v>
      </c>
      <c r="AN98">
        <v>5205</v>
      </c>
      <c r="AO98">
        <v>12150</v>
      </c>
      <c r="AP98">
        <v>1775</v>
      </c>
      <c r="AQ98">
        <v>510</v>
      </c>
      <c r="AR98">
        <v>1255</v>
      </c>
      <c r="AS98">
        <v>1575</v>
      </c>
      <c r="AT98">
        <v>510</v>
      </c>
      <c r="AU98">
        <v>1065</v>
      </c>
      <c r="AV98">
        <v>3510</v>
      </c>
      <c r="AW98">
        <v>1155</v>
      </c>
      <c r="AX98">
        <v>2355</v>
      </c>
      <c r="AY98">
        <v>6365</v>
      </c>
      <c r="AZ98">
        <v>2100</v>
      </c>
      <c r="BA98">
        <v>4265</v>
      </c>
      <c r="BB98">
        <v>5</v>
      </c>
      <c r="BC98">
        <v>0</v>
      </c>
      <c r="BD98">
        <v>0</v>
      </c>
      <c r="BE98">
        <v>20</v>
      </c>
      <c r="BF98">
        <v>5</v>
      </c>
      <c r="BG98">
        <v>15</v>
      </c>
      <c r="BH98">
        <v>10</v>
      </c>
      <c r="BI98">
        <v>5</v>
      </c>
      <c r="BJ98">
        <v>5</v>
      </c>
      <c r="BK98">
        <v>5000</v>
      </c>
      <c r="BL98">
        <v>1345</v>
      </c>
      <c r="BM98">
        <v>3650</v>
      </c>
      <c r="BN98">
        <v>6555</v>
      </c>
      <c r="BO98">
        <v>2005</v>
      </c>
      <c r="BP98">
        <v>4555</v>
      </c>
      <c r="BQ98">
        <v>2935</v>
      </c>
      <c r="BR98">
        <v>950</v>
      </c>
      <c r="BS98">
        <v>1985</v>
      </c>
      <c r="BT98" s="47"/>
      <c r="BU98" s="47"/>
      <c r="BV98" s="47"/>
      <c r="CE98">
        <v>91</v>
      </c>
      <c r="CF98">
        <v>259719.22467802823</v>
      </c>
      <c r="CG98">
        <v>142330.51210029947</v>
      </c>
      <c r="CH98">
        <v>402049.73677832773</v>
      </c>
      <c r="CX98" s="61" t="s">
        <v>439</v>
      </c>
      <c r="CY98" s="62">
        <v>5804337</v>
      </c>
    </row>
    <row r="99" spans="3:103" x14ac:dyDescent="0.25">
      <c r="C99" s="13">
        <f t="shared" si="14"/>
        <v>93</v>
      </c>
      <c r="D99" s="21">
        <f t="shared" si="11"/>
        <v>25150</v>
      </c>
      <c r="E99" s="20">
        <f t="shared" si="12"/>
        <v>9855</v>
      </c>
      <c r="F99" s="69">
        <f t="shared" si="13"/>
        <v>35005</v>
      </c>
      <c r="T99">
        <v>93</v>
      </c>
      <c r="U99">
        <v>35005</v>
      </c>
      <c r="V99">
        <v>9855</v>
      </c>
      <c r="W99">
        <v>25150</v>
      </c>
      <c r="X99">
        <v>380</v>
      </c>
      <c r="Y99">
        <v>110</v>
      </c>
      <c r="Z99">
        <v>270</v>
      </c>
      <c r="AA99">
        <v>150</v>
      </c>
      <c r="AB99">
        <v>45</v>
      </c>
      <c r="AC99">
        <v>105</v>
      </c>
      <c r="AD99">
        <v>850</v>
      </c>
      <c r="AE99">
        <v>210</v>
      </c>
      <c r="AF99">
        <v>640</v>
      </c>
      <c r="AG99">
        <v>1010</v>
      </c>
      <c r="AH99">
        <v>295</v>
      </c>
      <c r="AI99">
        <v>715</v>
      </c>
      <c r="AJ99" s="60">
        <v>8185</v>
      </c>
      <c r="AK99" s="60">
        <v>2165</v>
      </c>
      <c r="AL99" s="60">
        <v>6025</v>
      </c>
      <c r="AM99">
        <v>13870</v>
      </c>
      <c r="AN99">
        <v>3900</v>
      </c>
      <c r="AO99">
        <v>9975</v>
      </c>
      <c r="AP99">
        <v>1380</v>
      </c>
      <c r="AQ99">
        <v>375</v>
      </c>
      <c r="AR99">
        <v>1005</v>
      </c>
      <c r="AS99">
        <v>1305</v>
      </c>
      <c r="AT99">
        <v>370</v>
      </c>
      <c r="AU99">
        <v>935</v>
      </c>
      <c r="AV99">
        <v>2800</v>
      </c>
      <c r="AW99">
        <v>800</v>
      </c>
      <c r="AX99">
        <v>2005</v>
      </c>
      <c r="AY99">
        <v>5045</v>
      </c>
      <c r="AZ99">
        <v>1580</v>
      </c>
      <c r="BA99">
        <v>3465</v>
      </c>
      <c r="BB99">
        <v>5</v>
      </c>
      <c r="BC99">
        <v>0</v>
      </c>
      <c r="BD99">
        <v>0</v>
      </c>
      <c r="BE99">
        <v>15</v>
      </c>
      <c r="BF99">
        <v>5</v>
      </c>
      <c r="BG99">
        <v>15</v>
      </c>
      <c r="BH99">
        <v>10</v>
      </c>
      <c r="BI99">
        <v>0</v>
      </c>
      <c r="BJ99">
        <v>5</v>
      </c>
      <c r="BK99">
        <v>3950</v>
      </c>
      <c r="BL99">
        <v>1025</v>
      </c>
      <c r="BM99">
        <v>2930</v>
      </c>
      <c r="BN99">
        <v>5290</v>
      </c>
      <c r="BO99">
        <v>1540</v>
      </c>
      <c r="BP99">
        <v>3755</v>
      </c>
      <c r="BQ99">
        <v>2410</v>
      </c>
      <c r="BR99">
        <v>745</v>
      </c>
      <c r="BS99">
        <v>1660</v>
      </c>
      <c r="BT99" s="47"/>
      <c r="BU99" s="47"/>
      <c r="BV99" s="47"/>
      <c r="CE99">
        <v>92</v>
      </c>
      <c r="CF99">
        <v>220083.35906451388</v>
      </c>
      <c r="CG99">
        <v>111427.8539407355</v>
      </c>
      <c r="CH99">
        <v>331511.21300524939</v>
      </c>
      <c r="CX99" s="61" t="s">
        <v>228</v>
      </c>
      <c r="CY99" s="62">
        <v>5771876</v>
      </c>
    </row>
    <row r="100" spans="3:103" x14ac:dyDescent="0.25">
      <c r="C100" s="13">
        <f t="shared" si="14"/>
        <v>94</v>
      </c>
      <c r="D100" s="21">
        <f t="shared" si="11"/>
        <v>20825</v>
      </c>
      <c r="E100" s="20">
        <f t="shared" si="12"/>
        <v>7600</v>
      </c>
      <c r="F100" s="69">
        <f t="shared" si="13"/>
        <v>28430</v>
      </c>
      <c r="T100">
        <v>94</v>
      </c>
      <c r="U100">
        <v>28430</v>
      </c>
      <c r="V100">
        <v>7600</v>
      </c>
      <c r="W100">
        <v>20825</v>
      </c>
      <c r="X100">
        <v>345</v>
      </c>
      <c r="Y100">
        <v>90</v>
      </c>
      <c r="Z100">
        <v>255</v>
      </c>
      <c r="AA100">
        <v>130</v>
      </c>
      <c r="AB100">
        <v>35</v>
      </c>
      <c r="AC100">
        <v>95</v>
      </c>
      <c r="AD100">
        <v>715</v>
      </c>
      <c r="AE100">
        <v>195</v>
      </c>
      <c r="AF100">
        <v>520</v>
      </c>
      <c r="AG100">
        <v>870</v>
      </c>
      <c r="AH100">
        <v>210</v>
      </c>
      <c r="AI100">
        <v>655</v>
      </c>
      <c r="AJ100" s="60">
        <v>6560</v>
      </c>
      <c r="AK100" s="60">
        <v>1575</v>
      </c>
      <c r="AL100" s="60">
        <v>4985</v>
      </c>
      <c r="AM100">
        <v>10965</v>
      </c>
      <c r="AN100">
        <v>2975</v>
      </c>
      <c r="AO100">
        <v>7990</v>
      </c>
      <c r="AP100">
        <v>1200</v>
      </c>
      <c r="AQ100">
        <v>330</v>
      </c>
      <c r="AR100">
        <v>870</v>
      </c>
      <c r="AS100">
        <v>1090</v>
      </c>
      <c r="AT100">
        <v>325</v>
      </c>
      <c r="AU100">
        <v>765</v>
      </c>
      <c r="AV100">
        <v>2310</v>
      </c>
      <c r="AW100">
        <v>605</v>
      </c>
      <c r="AX100">
        <v>1710</v>
      </c>
      <c r="AY100">
        <v>4230</v>
      </c>
      <c r="AZ100">
        <v>1260</v>
      </c>
      <c r="BA100">
        <v>2975</v>
      </c>
      <c r="BB100">
        <v>0</v>
      </c>
      <c r="BC100">
        <v>0</v>
      </c>
      <c r="BD100">
        <v>0</v>
      </c>
      <c r="BE100">
        <v>10</v>
      </c>
      <c r="BF100">
        <v>5</v>
      </c>
      <c r="BG100">
        <v>5</v>
      </c>
      <c r="BH100">
        <v>5</v>
      </c>
      <c r="BI100">
        <v>5</v>
      </c>
      <c r="BJ100">
        <v>5</v>
      </c>
      <c r="BK100">
        <v>3060</v>
      </c>
      <c r="BL100">
        <v>745</v>
      </c>
      <c r="BM100">
        <v>2315</v>
      </c>
      <c r="BN100">
        <v>4080</v>
      </c>
      <c r="BO100">
        <v>1205</v>
      </c>
      <c r="BP100">
        <v>2875</v>
      </c>
      <c r="BQ100">
        <v>1965</v>
      </c>
      <c r="BR100">
        <v>610</v>
      </c>
      <c r="BS100">
        <v>1355</v>
      </c>
      <c r="BT100" s="47"/>
      <c r="BU100" s="47"/>
      <c r="BV100" s="47"/>
      <c r="CE100">
        <v>93</v>
      </c>
      <c r="CF100">
        <v>180915.06718328237</v>
      </c>
      <c r="CG100">
        <v>83666.400044643684</v>
      </c>
      <c r="CH100">
        <v>264581.46722792607</v>
      </c>
      <c r="CX100" s="61" t="s">
        <v>254</v>
      </c>
      <c r="CY100" s="62">
        <v>5532156</v>
      </c>
    </row>
    <row r="101" spans="3:103" x14ac:dyDescent="0.25">
      <c r="C101" s="13">
        <f t="shared" si="14"/>
        <v>95</v>
      </c>
      <c r="D101" s="21">
        <f t="shared" si="11"/>
        <v>15620</v>
      </c>
      <c r="E101" s="20">
        <f t="shared" si="12"/>
        <v>5365</v>
      </c>
      <c r="F101" s="69">
        <f t="shared" si="13"/>
        <v>20980</v>
      </c>
      <c r="T101">
        <v>95</v>
      </c>
      <c r="U101">
        <v>20980</v>
      </c>
      <c r="V101">
        <v>5365</v>
      </c>
      <c r="W101">
        <v>15620</v>
      </c>
      <c r="X101">
        <v>195</v>
      </c>
      <c r="Y101">
        <v>45</v>
      </c>
      <c r="Z101">
        <v>150</v>
      </c>
      <c r="AA101">
        <v>80</v>
      </c>
      <c r="AB101">
        <v>10</v>
      </c>
      <c r="AC101">
        <v>70</v>
      </c>
      <c r="AD101">
        <v>480</v>
      </c>
      <c r="AE101">
        <v>115</v>
      </c>
      <c r="AF101">
        <v>365</v>
      </c>
      <c r="AG101">
        <v>645</v>
      </c>
      <c r="AH101">
        <v>165</v>
      </c>
      <c r="AI101">
        <v>485</v>
      </c>
      <c r="AJ101" s="60">
        <v>4810</v>
      </c>
      <c r="AK101" s="60">
        <v>1120</v>
      </c>
      <c r="AL101" s="60">
        <v>3690</v>
      </c>
      <c r="AM101">
        <v>8215</v>
      </c>
      <c r="AN101">
        <v>2195</v>
      </c>
      <c r="AO101">
        <v>6025</v>
      </c>
      <c r="AP101">
        <v>895</v>
      </c>
      <c r="AQ101">
        <v>200</v>
      </c>
      <c r="AR101">
        <v>695</v>
      </c>
      <c r="AS101">
        <v>825</v>
      </c>
      <c r="AT101">
        <v>210</v>
      </c>
      <c r="AU101">
        <v>610</v>
      </c>
      <c r="AV101">
        <v>1710</v>
      </c>
      <c r="AW101">
        <v>455</v>
      </c>
      <c r="AX101">
        <v>1255</v>
      </c>
      <c r="AY101">
        <v>3115</v>
      </c>
      <c r="AZ101">
        <v>845</v>
      </c>
      <c r="BA101">
        <v>2265</v>
      </c>
      <c r="BB101">
        <v>0</v>
      </c>
      <c r="BC101">
        <v>0</v>
      </c>
      <c r="BD101">
        <v>0</v>
      </c>
      <c r="BE101">
        <v>5</v>
      </c>
      <c r="BF101">
        <v>0</v>
      </c>
      <c r="BG101">
        <v>5</v>
      </c>
      <c r="BH101">
        <v>5</v>
      </c>
      <c r="BI101">
        <v>0</v>
      </c>
      <c r="BJ101">
        <v>0</v>
      </c>
      <c r="BK101">
        <v>2280</v>
      </c>
      <c r="BL101">
        <v>580</v>
      </c>
      <c r="BM101">
        <v>1700</v>
      </c>
      <c r="BN101">
        <v>3105</v>
      </c>
      <c r="BO101">
        <v>880</v>
      </c>
      <c r="BP101">
        <v>2220</v>
      </c>
      <c r="BQ101">
        <v>1490</v>
      </c>
      <c r="BR101">
        <v>365</v>
      </c>
      <c r="BS101">
        <v>1120</v>
      </c>
      <c r="BT101" s="47"/>
      <c r="BU101" s="47"/>
      <c r="BV101" s="47"/>
      <c r="CE101">
        <v>94</v>
      </c>
      <c r="CF101">
        <v>149803.4303813859</v>
      </c>
      <c r="CG101">
        <v>64522.033519968747</v>
      </c>
      <c r="CH101">
        <v>214325.46390135464</v>
      </c>
      <c r="CX101" s="61" t="s">
        <v>441</v>
      </c>
      <c r="CY101" s="62">
        <v>5457013</v>
      </c>
    </row>
    <row r="102" spans="3:103" x14ac:dyDescent="0.25">
      <c r="C102" s="13">
        <f t="shared" si="14"/>
        <v>96</v>
      </c>
      <c r="D102" s="21">
        <f t="shared" si="11"/>
        <v>11355</v>
      </c>
      <c r="E102" s="20">
        <f t="shared" si="12"/>
        <v>3500</v>
      </c>
      <c r="F102" s="69">
        <f t="shared" si="13"/>
        <v>14855</v>
      </c>
      <c r="T102">
        <v>96</v>
      </c>
      <c r="U102">
        <v>14855</v>
      </c>
      <c r="V102">
        <v>3500</v>
      </c>
      <c r="W102">
        <v>11355</v>
      </c>
      <c r="X102">
        <v>195</v>
      </c>
      <c r="Y102">
        <v>50</v>
      </c>
      <c r="Z102">
        <v>150</v>
      </c>
      <c r="AA102">
        <v>80</v>
      </c>
      <c r="AB102">
        <v>5</v>
      </c>
      <c r="AC102">
        <v>65</v>
      </c>
      <c r="AD102">
        <v>380</v>
      </c>
      <c r="AE102">
        <v>100</v>
      </c>
      <c r="AF102">
        <v>285</v>
      </c>
      <c r="AG102">
        <v>480</v>
      </c>
      <c r="AH102">
        <v>105</v>
      </c>
      <c r="AI102">
        <v>375</v>
      </c>
      <c r="AJ102" s="60">
        <v>3310</v>
      </c>
      <c r="AK102">
        <v>655</v>
      </c>
      <c r="AL102" s="60">
        <v>2655</v>
      </c>
      <c r="AM102">
        <v>5610</v>
      </c>
      <c r="AN102">
        <v>1390</v>
      </c>
      <c r="AO102">
        <v>4225</v>
      </c>
      <c r="AP102">
        <v>630</v>
      </c>
      <c r="AQ102">
        <v>150</v>
      </c>
      <c r="AR102">
        <v>480</v>
      </c>
      <c r="AS102">
        <v>560</v>
      </c>
      <c r="AT102">
        <v>120</v>
      </c>
      <c r="AU102">
        <v>435</v>
      </c>
      <c r="AV102">
        <v>1270</v>
      </c>
      <c r="AW102">
        <v>320</v>
      </c>
      <c r="AX102">
        <v>955</v>
      </c>
      <c r="AY102">
        <v>2325</v>
      </c>
      <c r="AZ102">
        <v>610</v>
      </c>
      <c r="BA102">
        <v>1720</v>
      </c>
      <c r="BB102">
        <v>0</v>
      </c>
      <c r="BC102">
        <v>0</v>
      </c>
      <c r="BD102">
        <v>0</v>
      </c>
      <c r="BE102">
        <v>5</v>
      </c>
      <c r="BF102">
        <v>0</v>
      </c>
      <c r="BG102">
        <v>5</v>
      </c>
      <c r="BH102">
        <v>10</v>
      </c>
      <c r="BI102">
        <v>0</v>
      </c>
      <c r="BJ102">
        <v>5</v>
      </c>
      <c r="BK102">
        <v>1650</v>
      </c>
      <c r="BL102">
        <v>345</v>
      </c>
      <c r="BM102">
        <v>1310</v>
      </c>
      <c r="BN102">
        <v>2110</v>
      </c>
      <c r="BO102">
        <v>545</v>
      </c>
      <c r="BP102">
        <v>1565</v>
      </c>
      <c r="BQ102">
        <v>1125</v>
      </c>
      <c r="BR102">
        <v>290</v>
      </c>
      <c r="BS102">
        <v>835</v>
      </c>
      <c r="BT102" s="47"/>
      <c r="BU102" s="47"/>
      <c r="BV102" s="47"/>
      <c r="CE102">
        <v>95</v>
      </c>
      <c r="CF102">
        <v>112361.56458858332</v>
      </c>
      <c r="CG102">
        <v>45547.461820346361</v>
      </c>
      <c r="CH102">
        <v>157909.02640892967</v>
      </c>
      <c r="CX102" s="61" t="s">
        <v>519</v>
      </c>
      <c r="CY102" s="62">
        <v>5380508</v>
      </c>
    </row>
    <row r="103" spans="3:103" x14ac:dyDescent="0.25">
      <c r="C103" s="13">
        <f t="shared" si="14"/>
        <v>97</v>
      </c>
      <c r="D103" s="21">
        <f t="shared" si="11"/>
        <v>7410</v>
      </c>
      <c r="E103" s="20">
        <f t="shared" si="12"/>
        <v>2075</v>
      </c>
      <c r="F103" s="69">
        <f t="shared" si="13"/>
        <v>9485</v>
      </c>
      <c r="T103">
        <v>97</v>
      </c>
      <c r="U103">
        <v>9485</v>
      </c>
      <c r="V103">
        <v>2075</v>
      </c>
      <c r="W103">
        <v>7410</v>
      </c>
      <c r="X103">
        <v>105</v>
      </c>
      <c r="Y103">
        <v>25</v>
      </c>
      <c r="Z103">
        <v>80</v>
      </c>
      <c r="AA103">
        <v>45</v>
      </c>
      <c r="AB103">
        <v>10</v>
      </c>
      <c r="AC103">
        <v>35</v>
      </c>
      <c r="AD103">
        <v>275</v>
      </c>
      <c r="AE103">
        <v>60</v>
      </c>
      <c r="AF103">
        <v>215</v>
      </c>
      <c r="AG103">
        <v>330</v>
      </c>
      <c r="AH103">
        <v>80</v>
      </c>
      <c r="AI103">
        <v>245</v>
      </c>
      <c r="AJ103" s="60">
        <v>2210</v>
      </c>
      <c r="AK103">
        <v>435</v>
      </c>
      <c r="AL103" s="60">
        <v>1775</v>
      </c>
      <c r="AM103">
        <v>3395</v>
      </c>
      <c r="AN103">
        <v>720</v>
      </c>
      <c r="AO103">
        <v>2680</v>
      </c>
      <c r="AP103">
        <v>440</v>
      </c>
      <c r="AQ103">
        <v>110</v>
      </c>
      <c r="AR103">
        <v>330</v>
      </c>
      <c r="AS103">
        <v>420</v>
      </c>
      <c r="AT103">
        <v>95</v>
      </c>
      <c r="AU103">
        <v>320</v>
      </c>
      <c r="AV103">
        <v>780</v>
      </c>
      <c r="AW103">
        <v>175</v>
      </c>
      <c r="AX103">
        <v>605</v>
      </c>
      <c r="AY103">
        <v>1480</v>
      </c>
      <c r="AZ103">
        <v>365</v>
      </c>
      <c r="BA103">
        <v>1110</v>
      </c>
      <c r="BB103">
        <v>0</v>
      </c>
      <c r="BC103">
        <v>0</v>
      </c>
      <c r="BD103">
        <v>0</v>
      </c>
      <c r="BE103">
        <v>5</v>
      </c>
      <c r="BF103">
        <v>0</v>
      </c>
      <c r="BG103">
        <v>5</v>
      </c>
      <c r="BH103">
        <v>5</v>
      </c>
      <c r="BI103">
        <v>0</v>
      </c>
      <c r="BJ103">
        <v>0</v>
      </c>
      <c r="BK103">
        <v>1030</v>
      </c>
      <c r="BL103">
        <v>190</v>
      </c>
      <c r="BM103">
        <v>845</v>
      </c>
      <c r="BN103">
        <v>1285</v>
      </c>
      <c r="BO103">
        <v>335</v>
      </c>
      <c r="BP103">
        <v>955</v>
      </c>
      <c r="BQ103">
        <v>730</v>
      </c>
      <c r="BR103">
        <v>185</v>
      </c>
      <c r="BS103">
        <v>550</v>
      </c>
      <c r="BT103" s="47"/>
      <c r="BU103" s="47"/>
      <c r="BV103" s="47"/>
      <c r="CE103">
        <v>96</v>
      </c>
      <c r="CF103">
        <v>81681.534308794086</v>
      </c>
      <c r="CG103">
        <v>29714.094384196134</v>
      </c>
      <c r="CH103">
        <v>111395.62869299023</v>
      </c>
      <c r="CX103" s="61" t="s">
        <v>387</v>
      </c>
      <c r="CY103" s="62">
        <v>5378857</v>
      </c>
    </row>
    <row r="104" spans="3:103" x14ac:dyDescent="0.25">
      <c r="C104" s="13">
        <f t="shared" si="14"/>
        <v>98</v>
      </c>
      <c r="D104" s="21">
        <f t="shared" si="11"/>
        <v>5285</v>
      </c>
      <c r="E104" s="20">
        <f t="shared" si="12"/>
        <v>1420</v>
      </c>
      <c r="F104" s="69">
        <f t="shared" si="13"/>
        <v>6705</v>
      </c>
      <c r="T104">
        <v>98</v>
      </c>
      <c r="U104">
        <v>6705</v>
      </c>
      <c r="V104">
        <v>1420</v>
      </c>
      <c r="W104">
        <v>5285</v>
      </c>
      <c r="X104">
        <v>70</v>
      </c>
      <c r="Y104">
        <v>15</v>
      </c>
      <c r="Z104">
        <v>55</v>
      </c>
      <c r="AA104">
        <v>25</v>
      </c>
      <c r="AB104">
        <v>10</v>
      </c>
      <c r="AC104">
        <v>20</v>
      </c>
      <c r="AD104">
        <v>205</v>
      </c>
      <c r="AE104">
        <v>40</v>
      </c>
      <c r="AF104">
        <v>165</v>
      </c>
      <c r="AG104">
        <v>240</v>
      </c>
      <c r="AH104">
        <v>40</v>
      </c>
      <c r="AI104">
        <v>195</v>
      </c>
      <c r="AJ104" s="60">
        <v>1620</v>
      </c>
      <c r="AK104">
        <v>300</v>
      </c>
      <c r="AL104" s="60">
        <v>1320</v>
      </c>
      <c r="AM104">
        <v>2365</v>
      </c>
      <c r="AN104">
        <v>525</v>
      </c>
      <c r="AO104">
        <v>1835</v>
      </c>
      <c r="AP104">
        <v>325</v>
      </c>
      <c r="AQ104">
        <v>70</v>
      </c>
      <c r="AR104">
        <v>250</v>
      </c>
      <c r="AS104">
        <v>290</v>
      </c>
      <c r="AT104">
        <v>55</v>
      </c>
      <c r="AU104">
        <v>230</v>
      </c>
      <c r="AV104">
        <v>575</v>
      </c>
      <c r="AW104">
        <v>115</v>
      </c>
      <c r="AX104">
        <v>460</v>
      </c>
      <c r="AY104">
        <v>995</v>
      </c>
      <c r="AZ104">
        <v>250</v>
      </c>
      <c r="BA104">
        <v>745</v>
      </c>
      <c r="BB104">
        <v>5</v>
      </c>
      <c r="BC104">
        <v>0</v>
      </c>
      <c r="BD104">
        <v>5</v>
      </c>
      <c r="BE104">
        <v>5</v>
      </c>
      <c r="BF104">
        <v>0</v>
      </c>
      <c r="BG104">
        <v>0</v>
      </c>
      <c r="BH104">
        <v>0</v>
      </c>
      <c r="BI104">
        <v>0</v>
      </c>
      <c r="BJ104">
        <v>0</v>
      </c>
      <c r="BK104">
        <v>775</v>
      </c>
      <c r="BL104">
        <v>150</v>
      </c>
      <c r="BM104">
        <v>625</v>
      </c>
      <c r="BN104">
        <v>880</v>
      </c>
      <c r="BO104">
        <v>220</v>
      </c>
      <c r="BP104">
        <v>660</v>
      </c>
      <c r="BQ104">
        <v>505</v>
      </c>
      <c r="BR104">
        <v>140</v>
      </c>
      <c r="BS104">
        <v>365</v>
      </c>
      <c r="BT104" s="47"/>
      <c r="BU104" s="47"/>
      <c r="BV104" s="47"/>
      <c r="CE104">
        <v>97</v>
      </c>
      <c r="CF104">
        <v>53303.405480243433</v>
      </c>
      <c r="CG104">
        <v>17616.213099201996</v>
      </c>
      <c r="CH104">
        <v>70919.618579445436</v>
      </c>
      <c r="CX104" s="61" t="s">
        <v>214</v>
      </c>
      <c r="CY104" s="62">
        <v>5047561</v>
      </c>
    </row>
    <row r="105" spans="3:103" x14ac:dyDescent="0.25">
      <c r="C105" s="13">
        <f t="shared" si="14"/>
        <v>99</v>
      </c>
      <c r="D105" s="21">
        <f t="shared" si="11"/>
        <v>3615</v>
      </c>
      <c r="E105" s="20">
        <f t="shared" si="12"/>
        <v>885</v>
      </c>
      <c r="F105" s="69">
        <f t="shared" si="13"/>
        <v>4495</v>
      </c>
      <c r="T105">
        <v>99</v>
      </c>
      <c r="U105">
        <v>4495</v>
      </c>
      <c r="V105">
        <v>885</v>
      </c>
      <c r="W105">
        <v>3615</v>
      </c>
      <c r="X105">
        <v>50</v>
      </c>
      <c r="Y105">
        <v>10</v>
      </c>
      <c r="Z105">
        <v>40</v>
      </c>
      <c r="AA105">
        <v>20</v>
      </c>
      <c r="AB105">
        <v>5</v>
      </c>
      <c r="AC105">
        <v>15</v>
      </c>
      <c r="AD105">
        <v>95</v>
      </c>
      <c r="AE105">
        <v>20</v>
      </c>
      <c r="AF105">
        <v>75</v>
      </c>
      <c r="AG105">
        <v>160</v>
      </c>
      <c r="AH105">
        <v>25</v>
      </c>
      <c r="AI105">
        <v>135</v>
      </c>
      <c r="AJ105" s="60">
        <v>1090</v>
      </c>
      <c r="AK105">
        <v>180</v>
      </c>
      <c r="AL105">
        <v>905</v>
      </c>
      <c r="AM105">
        <v>1615</v>
      </c>
      <c r="AN105">
        <v>325</v>
      </c>
      <c r="AO105">
        <v>1295</v>
      </c>
      <c r="AP105">
        <v>230</v>
      </c>
      <c r="AQ105">
        <v>45</v>
      </c>
      <c r="AR105">
        <v>185</v>
      </c>
      <c r="AS105">
        <v>200</v>
      </c>
      <c r="AT105">
        <v>35</v>
      </c>
      <c r="AU105">
        <v>170</v>
      </c>
      <c r="AV105">
        <v>405</v>
      </c>
      <c r="AW105">
        <v>90</v>
      </c>
      <c r="AX105">
        <v>315</v>
      </c>
      <c r="AY105">
        <v>635</v>
      </c>
      <c r="AZ105">
        <v>150</v>
      </c>
      <c r="BA105">
        <v>485</v>
      </c>
      <c r="BB105">
        <v>0</v>
      </c>
      <c r="BC105">
        <v>5</v>
      </c>
      <c r="BD105">
        <v>0</v>
      </c>
      <c r="BE105">
        <v>0</v>
      </c>
      <c r="BF105">
        <v>0</v>
      </c>
      <c r="BG105">
        <v>5</v>
      </c>
      <c r="BH105">
        <v>5</v>
      </c>
      <c r="BI105">
        <v>0</v>
      </c>
      <c r="BJ105">
        <v>0</v>
      </c>
      <c r="BK105">
        <v>540</v>
      </c>
      <c r="BL105">
        <v>90</v>
      </c>
      <c r="BM105">
        <v>450</v>
      </c>
      <c r="BN105">
        <v>650</v>
      </c>
      <c r="BO105">
        <v>130</v>
      </c>
      <c r="BP105">
        <v>515</v>
      </c>
      <c r="BQ105">
        <v>340</v>
      </c>
      <c r="BR105">
        <v>80</v>
      </c>
      <c r="BS105">
        <v>265</v>
      </c>
      <c r="BT105" s="47"/>
      <c r="BU105" s="47"/>
      <c r="BV105" s="47"/>
      <c r="CE105">
        <v>98</v>
      </c>
      <c r="CF105">
        <v>38017.341155612223</v>
      </c>
      <c r="CG105">
        <v>12055.432578731003</v>
      </c>
      <c r="CH105">
        <v>50072.773734343224</v>
      </c>
      <c r="CX105" s="61" t="s">
        <v>389</v>
      </c>
      <c r="CY105" s="62">
        <v>4974986</v>
      </c>
    </row>
    <row r="106" spans="3:103" x14ac:dyDescent="0.25">
      <c r="C106" s="18" t="s">
        <v>712</v>
      </c>
      <c r="D106" s="21">
        <f t="shared" si="11"/>
        <v>6890</v>
      </c>
      <c r="E106" s="20">
        <f t="shared" si="12"/>
        <v>1340</v>
      </c>
      <c r="F106" s="69">
        <f t="shared" si="13"/>
        <v>8230</v>
      </c>
      <c r="T106" t="s">
        <v>713</v>
      </c>
      <c r="U106">
        <v>8230</v>
      </c>
      <c r="V106">
        <v>1340</v>
      </c>
      <c r="W106">
        <v>6890</v>
      </c>
      <c r="X106">
        <v>90</v>
      </c>
      <c r="Y106">
        <v>15</v>
      </c>
      <c r="Z106">
        <v>75</v>
      </c>
      <c r="AA106">
        <v>30</v>
      </c>
      <c r="AB106">
        <v>5</v>
      </c>
      <c r="AC106">
        <v>25</v>
      </c>
      <c r="AD106">
        <v>210</v>
      </c>
      <c r="AE106">
        <v>25</v>
      </c>
      <c r="AF106">
        <v>180</v>
      </c>
      <c r="AG106">
        <v>270</v>
      </c>
      <c r="AH106">
        <v>40</v>
      </c>
      <c r="AI106">
        <v>230</v>
      </c>
      <c r="AJ106" s="60">
        <v>1850</v>
      </c>
      <c r="AK106">
        <v>255</v>
      </c>
      <c r="AL106" s="60">
        <v>1600</v>
      </c>
      <c r="AM106">
        <v>3005</v>
      </c>
      <c r="AN106">
        <v>490</v>
      </c>
      <c r="AO106">
        <v>2515</v>
      </c>
      <c r="AP106">
        <v>420</v>
      </c>
      <c r="AQ106">
        <v>60</v>
      </c>
      <c r="AR106">
        <v>350</v>
      </c>
      <c r="AS106">
        <v>375</v>
      </c>
      <c r="AT106">
        <v>50</v>
      </c>
      <c r="AU106">
        <v>325</v>
      </c>
      <c r="AV106">
        <v>650</v>
      </c>
      <c r="AW106">
        <v>115</v>
      </c>
      <c r="AX106">
        <v>535</v>
      </c>
      <c r="AY106">
        <v>1320</v>
      </c>
      <c r="AZ106">
        <v>275</v>
      </c>
      <c r="BA106">
        <v>1050</v>
      </c>
      <c r="BB106">
        <v>0</v>
      </c>
      <c r="BC106">
        <v>0</v>
      </c>
      <c r="BD106">
        <v>5</v>
      </c>
      <c r="BE106">
        <v>0</v>
      </c>
      <c r="BF106">
        <v>0</v>
      </c>
      <c r="BG106">
        <v>0</v>
      </c>
      <c r="BH106">
        <v>5</v>
      </c>
      <c r="BI106">
        <v>5</v>
      </c>
      <c r="BJ106">
        <v>5</v>
      </c>
      <c r="BK106">
        <v>965</v>
      </c>
      <c r="BL106">
        <v>135</v>
      </c>
      <c r="BM106">
        <v>830</v>
      </c>
      <c r="BN106">
        <v>1270</v>
      </c>
      <c r="BO106">
        <v>235</v>
      </c>
      <c r="BP106">
        <v>1035</v>
      </c>
      <c r="BQ106">
        <v>740</v>
      </c>
      <c r="BR106">
        <v>155</v>
      </c>
      <c r="BS106">
        <v>580</v>
      </c>
      <c r="BT106" s="47"/>
      <c r="BU106" s="47"/>
      <c r="BV106" s="47"/>
      <c r="CE106">
        <v>99</v>
      </c>
      <c r="CF106">
        <v>26004.292956960864</v>
      </c>
      <c r="CG106">
        <v>7513.4210085753084</v>
      </c>
      <c r="CH106">
        <v>33517.713965536175</v>
      </c>
      <c r="CX106" s="61" t="s">
        <v>327</v>
      </c>
      <c r="CY106" s="62">
        <v>4937374</v>
      </c>
    </row>
    <row r="107" spans="3:103" x14ac:dyDescent="0.25">
      <c r="CE107" t="s">
        <v>714</v>
      </c>
      <c r="CF107">
        <v>49562.815621980735</v>
      </c>
      <c r="CG107">
        <v>11376.253278520806</v>
      </c>
      <c r="CH107">
        <v>60939.068900501545</v>
      </c>
      <c r="CX107" s="61" t="s">
        <v>297</v>
      </c>
      <c r="CY107" s="62">
        <v>4882495</v>
      </c>
    </row>
    <row r="108" spans="3:103" x14ac:dyDescent="0.25">
      <c r="E108" s="22"/>
      <c r="T108" s="110" t="s">
        <v>593</v>
      </c>
      <c r="U108" s="111"/>
      <c r="V108" s="111"/>
      <c r="W108" s="111"/>
      <c r="X108" s="111"/>
      <c r="CX108" s="61" t="s">
        <v>377</v>
      </c>
      <c r="CY108" s="62">
        <v>4783063</v>
      </c>
    </row>
    <row r="109" spans="3:103" x14ac:dyDescent="0.25">
      <c r="E109" s="22"/>
      <c r="CX109" s="61" t="s">
        <v>351</v>
      </c>
      <c r="CY109" s="62">
        <v>4525696</v>
      </c>
    </row>
    <row r="110" spans="3:103" x14ac:dyDescent="0.25">
      <c r="E110" s="22"/>
      <c r="CX110" s="61" t="s">
        <v>395</v>
      </c>
      <c r="CY110" s="62">
        <v>4246439</v>
      </c>
    </row>
    <row r="111" spans="3:103" x14ac:dyDescent="0.25">
      <c r="E111" s="22"/>
      <c r="CX111" s="61" t="s">
        <v>315</v>
      </c>
      <c r="CY111" s="62">
        <v>4207083</v>
      </c>
    </row>
    <row r="112" spans="3:103" x14ac:dyDescent="0.25">
      <c r="CX112" s="61" t="s">
        <v>218</v>
      </c>
      <c r="CY112" s="62">
        <v>4130304</v>
      </c>
    </row>
    <row r="113" spans="102:103" x14ac:dyDescent="0.25">
      <c r="CX113" s="61" t="s">
        <v>357</v>
      </c>
      <c r="CY113" s="62">
        <v>4043263</v>
      </c>
    </row>
    <row r="114" spans="102:103" x14ac:dyDescent="0.25">
      <c r="CX114" s="61" t="s">
        <v>262</v>
      </c>
      <c r="CY114" s="62">
        <v>3996765</v>
      </c>
    </row>
    <row r="115" spans="102:103" x14ac:dyDescent="0.25">
      <c r="CX115" s="61" t="s">
        <v>497</v>
      </c>
      <c r="CY115" s="62">
        <v>3461734</v>
      </c>
    </row>
    <row r="116" spans="102:103" x14ac:dyDescent="0.25">
      <c r="CX116" s="61" t="s">
        <v>179</v>
      </c>
      <c r="CY116" s="62">
        <v>3301000</v>
      </c>
    </row>
    <row r="117" spans="102:103" x14ac:dyDescent="0.25">
      <c r="CX117" s="61" t="s">
        <v>150</v>
      </c>
      <c r="CY117" s="62">
        <v>2957731</v>
      </c>
    </row>
    <row r="118" spans="102:103" x14ac:dyDescent="0.25">
      <c r="CX118" s="61" t="s">
        <v>303</v>
      </c>
      <c r="CY118" s="62">
        <v>2948279</v>
      </c>
    </row>
    <row r="119" spans="102:103" x14ac:dyDescent="0.25">
      <c r="CX119" s="61" t="s">
        <v>135</v>
      </c>
      <c r="CY119" s="62">
        <v>2880917</v>
      </c>
    </row>
    <row r="120" spans="102:103" x14ac:dyDescent="0.25">
      <c r="CX120" s="61" t="s">
        <v>409</v>
      </c>
      <c r="CY120" s="62">
        <v>2832067</v>
      </c>
    </row>
    <row r="121" spans="102:103" x14ac:dyDescent="0.25">
      <c r="CX121" s="61" t="s">
        <v>333</v>
      </c>
      <c r="CY121" s="62">
        <v>2759627</v>
      </c>
    </row>
    <row r="122" spans="102:103" x14ac:dyDescent="0.25">
      <c r="CX122" s="61" t="s">
        <v>260</v>
      </c>
      <c r="CY122" s="62">
        <v>2347706</v>
      </c>
    </row>
    <row r="123" spans="102:103" x14ac:dyDescent="0.25">
      <c r="CX123" s="61" t="s">
        <v>181</v>
      </c>
      <c r="CY123" s="62">
        <v>2300000</v>
      </c>
    </row>
    <row r="124" spans="102:103" x14ac:dyDescent="0.25">
      <c r="CX124" s="61" t="s">
        <v>258</v>
      </c>
      <c r="CY124" s="62">
        <v>2172579</v>
      </c>
    </row>
    <row r="125" spans="102:103" x14ac:dyDescent="0.25">
      <c r="CX125" s="61" t="s">
        <v>385</v>
      </c>
      <c r="CY125" s="62">
        <v>2083459</v>
      </c>
    </row>
    <row r="126" spans="102:103" x14ac:dyDescent="0.25">
      <c r="CX126" s="61" t="s">
        <v>443</v>
      </c>
      <c r="CY126" s="62">
        <v>2078654</v>
      </c>
    </row>
    <row r="127" spans="102:103" x14ac:dyDescent="0.25">
      <c r="CX127" s="61" t="s">
        <v>321</v>
      </c>
      <c r="CY127" s="62">
        <v>1906743</v>
      </c>
    </row>
    <row r="128" spans="102:103" x14ac:dyDescent="0.25">
      <c r="CX128" s="61" t="s">
        <v>161</v>
      </c>
      <c r="CY128" s="62">
        <v>1641172</v>
      </c>
    </row>
    <row r="129" spans="102:103" x14ac:dyDescent="0.25">
      <c r="CX129" s="61" t="s">
        <v>481</v>
      </c>
      <c r="CY129" s="62">
        <v>1394973</v>
      </c>
    </row>
    <row r="130" spans="102:103" x14ac:dyDescent="0.25">
      <c r="CX130" s="61" t="s">
        <v>242</v>
      </c>
      <c r="CY130" s="62">
        <v>1355986</v>
      </c>
    </row>
    <row r="131" spans="102:103" x14ac:dyDescent="0.25">
      <c r="CX131" s="61" t="s">
        <v>246</v>
      </c>
      <c r="CY131" s="62">
        <v>1325648</v>
      </c>
    </row>
    <row r="132" spans="102:103" x14ac:dyDescent="0.25">
      <c r="CX132" s="61" t="s">
        <v>353</v>
      </c>
      <c r="CY132" s="62">
        <v>1198575</v>
      </c>
    </row>
    <row r="133" spans="102:103" x14ac:dyDescent="0.25">
      <c r="CX133" s="61" t="s">
        <v>222</v>
      </c>
      <c r="CY133" s="62">
        <v>1179551</v>
      </c>
    </row>
    <row r="134" spans="102:103" x14ac:dyDescent="0.25">
      <c r="CX134" s="61" t="s">
        <v>248</v>
      </c>
      <c r="CY134" s="62">
        <v>1148130</v>
      </c>
    </row>
    <row r="135" spans="102:103" x14ac:dyDescent="0.25">
      <c r="CX135" s="61" t="s">
        <v>230</v>
      </c>
      <c r="CY135" s="62">
        <v>973560</v>
      </c>
    </row>
    <row r="136" spans="102:103" x14ac:dyDescent="0.25">
      <c r="CX136" s="61" t="s">
        <v>278</v>
      </c>
      <c r="CY136" s="62">
        <v>782766</v>
      </c>
    </row>
    <row r="137" spans="102:103" x14ac:dyDescent="0.25">
      <c r="CX137" s="61" t="s">
        <v>363</v>
      </c>
      <c r="CY137" s="62">
        <v>627987</v>
      </c>
    </row>
    <row r="138" spans="102:103" x14ac:dyDescent="0.25">
      <c r="CX138" s="61" t="s">
        <v>335</v>
      </c>
      <c r="CY138" s="62">
        <v>615729</v>
      </c>
    </row>
    <row r="139" spans="102:103" x14ac:dyDescent="0.25">
      <c r="CX139" s="61" t="s">
        <v>461</v>
      </c>
      <c r="CY139" s="62">
        <v>581372</v>
      </c>
    </row>
    <row r="140" spans="102:103" x14ac:dyDescent="0.25">
      <c r="CX140" s="61" t="s">
        <v>520</v>
      </c>
      <c r="CY140" s="62">
        <v>549935</v>
      </c>
    </row>
    <row r="141" spans="102:103" x14ac:dyDescent="0.25">
      <c r="CX141" s="61" t="s">
        <v>343</v>
      </c>
      <c r="CY141" s="62">
        <v>530953</v>
      </c>
    </row>
    <row r="142" spans="102:103" x14ac:dyDescent="0.25">
      <c r="CX142" s="61" t="s">
        <v>347</v>
      </c>
      <c r="CY142" s="62">
        <v>440372</v>
      </c>
    </row>
    <row r="143" spans="102:103" x14ac:dyDescent="0.25">
      <c r="CX143" s="61" t="s">
        <v>185</v>
      </c>
      <c r="CY143" s="62">
        <v>433285</v>
      </c>
    </row>
    <row r="144" spans="102:103" x14ac:dyDescent="0.25">
      <c r="CX144" s="61" t="s">
        <v>171</v>
      </c>
      <c r="CY144" s="62">
        <v>390353</v>
      </c>
    </row>
    <row r="145" spans="102:103" x14ac:dyDescent="0.25">
      <c r="CX145" s="61" t="s">
        <v>159</v>
      </c>
      <c r="CY145" s="62">
        <v>389482</v>
      </c>
    </row>
    <row r="146" spans="102:103" x14ac:dyDescent="0.25">
      <c r="CX146" s="61" t="s">
        <v>286</v>
      </c>
      <c r="CY146" s="62">
        <v>339031</v>
      </c>
    </row>
    <row r="147" spans="102:103" x14ac:dyDescent="0.25">
      <c r="CX147" s="61" t="s">
        <v>165</v>
      </c>
      <c r="CY147" s="62">
        <v>287025</v>
      </c>
    </row>
  </sheetData>
  <mergeCells count="17">
    <mergeCell ref="K18:M18"/>
    <mergeCell ref="K20:M20"/>
    <mergeCell ref="K21:M21"/>
    <mergeCell ref="K22:M22"/>
    <mergeCell ref="K13:M13"/>
    <mergeCell ref="K14:M14"/>
    <mergeCell ref="K15:M15"/>
    <mergeCell ref="K16:M16"/>
    <mergeCell ref="K17:M17"/>
    <mergeCell ref="K9:M9"/>
    <mergeCell ref="K10:M10"/>
    <mergeCell ref="K11:M11"/>
    <mergeCell ref="K12:M12"/>
    <mergeCell ref="C4:F4"/>
    <mergeCell ref="K5:M5"/>
    <mergeCell ref="G4:J5"/>
    <mergeCell ref="K6:M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7F3FC-14EC-49F7-A311-E81BC7B59AF8}">
  <sheetPr>
    <tabColor theme="0" tint="-0.249977111117893"/>
  </sheetPr>
  <dimension ref="A1:AZ192"/>
  <sheetViews>
    <sheetView zoomScaleNormal="100" workbookViewId="0">
      <selection activeCell="AH19" sqref="AH19"/>
    </sheetView>
  </sheetViews>
  <sheetFormatPr defaultColWidth="9" defaultRowHeight="15" x14ac:dyDescent="0.25"/>
  <cols>
    <col min="2" max="2" width="11.28515625" bestFit="1" customWidth="1"/>
    <col min="3" max="3" width="14.42578125" customWidth="1"/>
    <col min="4" max="4" width="12.28515625" customWidth="1"/>
    <col min="6" max="6" width="10.85546875" customWidth="1"/>
    <col min="7" max="7" width="10.42578125" customWidth="1"/>
    <col min="9" max="9" width="10" customWidth="1"/>
    <col min="10" max="10" width="9.85546875" customWidth="1"/>
    <col min="12" max="12" width="10" customWidth="1"/>
    <col min="13" max="13" width="10.42578125" customWidth="1"/>
    <col min="15" max="15" width="10" customWidth="1"/>
    <col min="16" max="16" width="10.42578125" customWidth="1"/>
    <col min="17" max="17" width="14.85546875" customWidth="1"/>
    <col min="20" max="20" width="12.5703125" customWidth="1"/>
    <col min="21" max="21" width="11.5703125" customWidth="1"/>
    <col min="22" max="22" width="15.7109375" customWidth="1"/>
    <col min="23" max="23" width="14.7109375" customWidth="1"/>
    <col min="24" max="24" width="15.85546875" customWidth="1"/>
    <col min="25" max="25" width="15.42578125" customWidth="1"/>
    <col min="34" max="34" width="11.5703125" customWidth="1"/>
    <col min="35" max="35" width="12" customWidth="1"/>
    <col min="38" max="38" width="12.85546875" customWidth="1"/>
    <col min="39" max="39" width="12" customWidth="1"/>
    <col min="46" max="46" width="11.42578125" customWidth="1"/>
    <col min="47" max="47" width="10" customWidth="1"/>
    <col min="51" max="51" width="10.140625" customWidth="1"/>
  </cols>
  <sheetData>
    <row r="1" spans="1:52" ht="75" x14ac:dyDescent="0.25">
      <c r="A1" s="116" t="s">
        <v>1277</v>
      </c>
      <c r="B1" s="116" t="s">
        <v>1278</v>
      </c>
      <c r="C1" s="116" t="s">
        <v>516</v>
      </c>
      <c r="D1" s="116" t="s">
        <v>1279</v>
      </c>
      <c r="E1" s="116" t="s">
        <v>1280</v>
      </c>
      <c r="F1" s="116" t="s">
        <v>1281</v>
      </c>
      <c r="G1" s="116" t="s">
        <v>1282</v>
      </c>
      <c r="H1" s="116" t="s">
        <v>1288</v>
      </c>
      <c r="I1" s="116" t="s">
        <v>1283</v>
      </c>
      <c r="J1" s="116" t="s">
        <v>1284</v>
      </c>
      <c r="K1" s="116" t="s">
        <v>1285</v>
      </c>
      <c r="L1" s="116" t="s">
        <v>1286</v>
      </c>
      <c r="M1" s="116" t="s">
        <v>1287</v>
      </c>
      <c r="N1" s="116" t="s">
        <v>1289</v>
      </c>
      <c r="O1" s="116" t="s">
        <v>1290</v>
      </c>
      <c r="P1" s="116" t="s">
        <v>1291</v>
      </c>
      <c r="Q1" s="116" t="s">
        <v>1292</v>
      </c>
      <c r="R1" s="116" t="s">
        <v>1293</v>
      </c>
      <c r="S1" s="116" t="s">
        <v>1294</v>
      </c>
      <c r="T1" s="116" t="s">
        <v>1295</v>
      </c>
      <c r="U1" s="116" t="s">
        <v>1296</v>
      </c>
      <c r="V1" s="116" t="s">
        <v>1297</v>
      </c>
      <c r="W1" s="116" t="s">
        <v>1298</v>
      </c>
      <c r="X1" s="116" t="s">
        <v>1299</v>
      </c>
      <c r="Y1" s="116" t="s">
        <v>1300</v>
      </c>
      <c r="Z1" s="116" t="s">
        <v>1301</v>
      </c>
      <c r="AA1" s="116" t="s">
        <v>1302</v>
      </c>
      <c r="AB1" s="116" t="s">
        <v>1303</v>
      </c>
      <c r="AC1" s="116" t="s">
        <v>1304</v>
      </c>
      <c r="AD1" s="116" t="s">
        <v>1305</v>
      </c>
      <c r="AE1" s="116" t="s">
        <v>1306</v>
      </c>
      <c r="AF1" s="116" t="s">
        <v>1307</v>
      </c>
      <c r="AG1" s="116" t="s">
        <v>1308</v>
      </c>
      <c r="AH1" s="116" t="s">
        <v>1309</v>
      </c>
      <c r="AI1" s="116" t="s">
        <v>1310</v>
      </c>
      <c r="AJ1" s="116" t="s">
        <v>1311</v>
      </c>
      <c r="AK1" s="116" t="s">
        <v>1312</v>
      </c>
      <c r="AL1" s="116" t="s">
        <v>9</v>
      </c>
      <c r="AM1" s="116" t="s">
        <v>1313</v>
      </c>
      <c r="AN1" s="116" t="s">
        <v>1314</v>
      </c>
      <c r="AO1" s="116" t="s">
        <v>1315</v>
      </c>
      <c r="AP1" s="116" t="s">
        <v>1316</v>
      </c>
      <c r="AQ1" s="116" t="s">
        <v>1317</v>
      </c>
      <c r="AR1" s="116" t="s">
        <v>1318</v>
      </c>
      <c r="AS1" s="116" t="s">
        <v>1319</v>
      </c>
      <c r="AT1" s="116" t="s">
        <v>1320</v>
      </c>
      <c r="AU1" s="116" t="s">
        <v>1321</v>
      </c>
      <c r="AV1" s="116" t="s">
        <v>1322</v>
      </c>
      <c r="AW1" s="116" t="s">
        <v>1323</v>
      </c>
      <c r="AX1" s="116" t="s">
        <v>1324</v>
      </c>
      <c r="AY1" s="116" t="s">
        <v>1325</v>
      </c>
      <c r="AZ1" s="116" t="s">
        <v>1326</v>
      </c>
    </row>
    <row r="2" spans="1:52" x14ac:dyDescent="0.25">
      <c r="A2" s="117" t="s">
        <v>129</v>
      </c>
      <c r="B2" s="118" t="s">
        <v>130</v>
      </c>
      <c r="C2" s="119" t="s">
        <v>715</v>
      </c>
      <c r="D2" s="120" t="s">
        <v>132</v>
      </c>
      <c r="E2" s="121">
        <v>51526</v>
      </c>
      <c r="F2" s="117">
        <v>0</v>
      </c>
      <c r="G2" s="118">
        <v>102.286</v>
      </c>
      <c r="H2" s="119">
        <v>2191</v>
      </c>
      <c r="I2" s="120">
        <v>0</v>
      </c>
      <c r="J2" s="121">
        <v>7.4290000000000003</v>
      </c>
      <c r="K2" s="117">
        <v>1323.6120000000001</v>
      </c>
      <c r="L2" s="118">
        <v>0</v>
      </c>
      <c r="M2" s="119">
        <v>2.6280000000000001</v>
      </c>
      <c r="N2" s="120">
        <v>56.283000000000001</v>
      </c>
      <c r="O2" s="121">
        <v>0</v>
      </c>
      <c r="P2" s="117">
        <v>0.191</v>
      </c>
      <c r="Q2" s="103"/>
      <c r="R2" s="103"/>
      <c r="S2" s="103"/>
      <c r="T2" s="103"/>
      <c r="U2" s="103"/>
      <c r="V2" s="103"/>
      <c r="W2" s="103"/>
      <c r="X2" s="103"/>
      <c r="Y2" s="103"/>
      <c r="Z2" s="103"/>
      <c r="AA2" s="103"/>
      <c r="AB2" s="103"/>
      <c r="AC2" s="103"/>
      <c r="AD2" s="103"/>
      <c r="AE2" s="103"/>
      <c r="AF2" s="103"/>
      <c r="AG2" s="103"/>
      <c r="AH2" s="103"/>
      <c r="AI2" s="103"/>
      <c r="AJ2" s="103"/>
      <c r="AK2" s="103"/>
      <c r="AL2" s="122">
        <v>38928341</v>
      </c>
      <c r="AM2" s="97">
        <v>54.421999999999997</v>
      </c>
      <c r="AN2" s="123">
        <v>18.600000000000001</v>
      </c>
      <c r="AO2" s="124">
        <v>2.581</v>
      </c>
      <c r="AP2" s="125">
        <v>1.337</v>
      </c>
      <c r="AQ2" s="122">
        <v>1803.9870000000001</v>
      </c>
      <c r="AR2" s="97"/>
      <c r="AS2" s="123">
        <v>597.029</v>
      </c>
      <c r="AT2" s="124">
        <v>9.59</v>
      </c>
      <c r="AU2" s="125"/>
      <c r="AV2" s="122"/>
      <c r="AW2" s="97">
        <v>37.746000000000002</v>
      </c>
      <c r="AX2" s="123">
        <v>0.5</v>
      </c>
      <c r="AY2" s="124">
        <v>64.83</v>
      </c>
      <c r="AZ2" s="125">
        <v>0.498</v>
      </c>
    </row>
    <row r="3" spans="1:52" x14ac:dyDescent="0.25">
      <c r="A3" s="117" t="s">
        <v>133</v>
      </c>
      <c r="B3" s="118" t="s">
        <v>134</v>
      </c>
      <c r="C3" s="119" t="s">
        <v>716</v>
      </c>
      <c r="D3" s="120" t="s">
        <v>717</v>
      </c>
      <c r="E3" s="121">
        <v>58316</v>
      </c>
      <c r="F3" s="117">
        <v>0</v>
      </c>
      <c r="G3" s="118">
        <v>419.42899999999997</v>
      </c>
      <c r="H3" s="119">
        <v>1181</v>
      </c>
      <c r="I3" s="120">
        <v>0</v>
      </c>
      <c r="J3" s="121">
        <v>6.7140000000000004</v>
      </c>
      <c r="K3" s="117">
        <v>20264.091</v>
      </c>
      <c r="L3" s="118">
        <v>0</v>
      </c>
      <c r="M3" s="119">
        <v>145.74600000000001</v>
      </c>
      <c r="N3" s="120">
        <v>410.38299999999998</v>
      </c>
      <c r="O3" s="121">
        <v>0</v>
      </c>
      <c r="P3" s="117">
        <v>2.3330000000000002</v>
      </c>
      <c r="Q3" s="103"/>
      <c r="R3" s="103"/>
      <c r="S3" s="103"/>
      <c r="T3" s="103"/>
      <c r="U3" s="103"/>
      <c r="V3" s="103"/>
      <c r="W3" s="103"/>
      <c r="X3" s="103"/>
      <c r="Y3" s="103"/>
      <c r="Z3" s="103"/>
      <c r="AA3" s="103"/>
      <c r="AB3" s="103"/>
      <c r="AC3" s="103"/>
      <c r="AD3" s="103"/>
      <c r="AE3" s="103"/>
      <c r="AF3" s="103"/>
      <c r="AG3" s="103"/>
      <c r="AH3" s="103"/>
      <c r="AI3" s="103"/>
      <c r="AJ3" s="103"/>
      <c r="AK3" s="103"/>
      <c r="AL3" s="122">
        <v>2877800</v>
      </c>
      <c r="AM3" s="97">
        <v>104.871</v>
      </c>
      <c r="AN3" s="123">
        <v>38</v>
      </c>
      <c r="AO3" s="124">
        <v>13.188000000000001</v>
      </c>
      <c r="AP3" s="125">
        <v>8.6430000000000007</v>
      </c>
      <c r="AQ3" s="122">
        <v>11803.431</v>
      </c>
      <c r="AR3" s="97">
        <v>1.1000000000000001</v>
      </c>
      <c r="AS3" s="123">
        <v>304.19499999999999</v>
      </c>
      <c r="AT3" s="124">
        <v>10.08</v>
      </c>
      <c r="AU3" s="125">
        <v>7.1</v>
      </c>
      <c r="AV3" s="122">
        <v>51.2</v>
      </c>
      <c r="AW3" s="97"/>
      <c r="AX3" s="123">
        <v>2.89</v>
      </c>
      <c r="AY3" s="124">
        <v>78.569999999999993</v>
      </c>
      <c r="AZ3" s="125">
        <v>0.78500000000000003</v>
      </c>
    </row>
    <row r="4" spans="1:52" x14ac:dyDescent="0.25">
      <c r="A4" s="117" t="s">
        <v>136</v>
      </c>
      <c r="B4" s="118" t="s">
        <v>137</v>
      </c>
      <c r="C4" s="119" t="s">
        <v>718</v>
      </c>
      <c r="D4" s="120" t="s">
        <v>719</v>
      </c>
      <c r="E4" s="121">
        <v>99897</v>
      </c>
      <c r="F4" s="117">
        <v>287</v>
      </c>
      <c r="G4" s="118">
        <v>350.85700000000003</v>
      </c>
      <c r="H4" s="119">
        <v>2762</v>
      </c>
      <c r="I4" s="120">
        <v>6</v>
      </c>
      <c r="J4" s="121">
        <v>6.5709999999999997</v>
      </c>
      <c r="K4" s="117">
        <v>2278.0990000000002</v>
      </c>
      <c r="L4" s="118">
        <v>6.5449999999999999</v>
      </c>
      <c r="M4" s="119">
        <v>8.0009999999999994</v>
      </c>
      <c r="N4" s="120">
        <v>62.985999999999997</v>
      </c>
      <c r="O4" s="121">
        <v>0.13700000000000001</v>
      </c>
      <c r="P4" s="117">
        <v>0.15</v>
      </c>
      <c r="Q4" s="103"/>
      <c r="R4" s="103"/>
      <c r="S4" s="103"/>
      <c r="T4" s="103"/>
      <c r="U4" s="103"/>
      <c r="V4" s="103"/>
      <c r="W4" s="103"/>
      <c r="X4" s="103"/>
      <c r="Y4" s="103"/>
      <c r="Z4" s="103"/>
      <c r="AA4" s="103"/>
      <c r="AB4" s="103"/>
      <c r="AC4" s="103"/>
      <c r="AD4" s="103"/>
      <c r="AE4" s="103"/>
      <c r="AF4" s="103"/>
      <c r="AG4" s="103"/>
      <c r="AH4" s="103"/>
      <c r="AI4" s="103"/>
      <c r="AJ4" s="103"/>
      <c r="AK4" s="103"/>
      <c r="AL4" s="122">
        <v>43851043</v>
      </c>
      <c r="AM4" s="97">
        <v>17.347999999999999</v>
      </c>
      <c r="AN4" s="123">
        <v>29.1</v>
      </c>
      <c r="AO4" s="124">
        <v>6.2110000000000003</v>
      </c>
      <c r="AP4" s="125">
        <v>3.8570000000000002</v>
      </c>
      <c r="AQ4" s="122">
        <v>13913.839</v>
      </c>
      <c r="AR4" s="97">
        <v>0.5</v>
      </c>
      <c r="AS4" s="123">
        <v>278.36399999999998</v>
      </c>
      <c r="AT4" s="124">
        <v>6.73</v>
      </c>
      <c r="AU4" s="125">
        <v>0.7</v>
      </c>
      <c r="AV4" s="122">
        <v>30.4</v>
      </c>
      <c r="AW4" s="97">
        <v>83.741</v>
      </c>
      <c r="AX4" s="123">
        <v>1.9</v>
      </c>
      <c r="AY4" s="124">
        <v>76.88</v>
      </c>
      <c r="AZ4" s="125">
        <v>0.754</v>
      </c>
    </row>
    <row r="5" spans="1:52" x14ac:dyDescent="0.25">
      <c r="A5" s="117" t="s">
        <v>139</v>
      </c>
      <c r="B5" s="118" t="s">
        <v>720</v>
      </c>
      <c r="C5" s="119" t="s">
        <v>140</v>
      </c>
      <c r="D5" s="120" t="s">
        <v>721</v>
      </c>
      <c r="E5" s="121">
        <v>8117</v>
      </c>
      <c r="F5" s="117">
        <v>68</v>
      </c>
      <c r="G5" s="118">
        <v>51.570999999999998</v>
      </c>
      <c r="H5" s="119">
        <v>84</v>
      </c>
      <c r="I5" s="120">
        <v>0</v>
      </c>
      <c r="J5" s="121">
        <v>0.14299999999999999</v>
      </c>
      <c r="K5" s="117">
        <v>105054.035</v>
      </c>
      <c r="L5" s="118">
        <v>880.08799999999997</v>
      </c>
      <c r="M5" s="119">
        <v>667.46199999999999</v>
      </c>
      <c r="N5" s="120">
        <v>1087.1679999999999</v>
      </c>
      <c r="O5" s="121">
        <v>0</v>
      </c>
      <c r="P5" s="117">
        <v>1.849</v>
      </c>
      <c r="Q5" s="103"/>
      <c r="R5" s="103"/>
      <c r="S5" s="103"/>
      <c r="T5" s="103"/>
      <c r="U5" s="103"/>
      <c r="V5" s="103"/>
      <c r="W5" s="103"/>
      <c r="X5" s="103"/>
      <c r="Y5" s="103"/>
      <c r="Z5" s="103"/>
      <c r="AA5" s="103"/>
      <c r="AB5" s="103"/>
      <c r="AC5" s="103"/>
      <c r="AD5" s="103"/>
      <c r="AE5" s="103"/>
      <c r="AF5" s="103"/>
      <c r="AG5" s="103"/>
      <c r="AH5" s="103"/>
      <c r="AI5" s="103"/>
      <c r="AJ5" s="103"/>
      <c r="AK5" s="103"/>
      <c r="AL5" s="122">
        <v>77265</v>
      </c>
      <c r="AM5" s="97">
        <v>163.755</v>
      </c>
      <c r="AN5" s="123"/>
      <c r="AO5" s="124"/>
      <c r="AP5" s="125"/>
      <c r="AQ5" s="122"/>
      <c r="AR5" s="97"/>
      <c r="AS5" s="123">
        <v>109.13500000000001</v>
      </c>
      <c r="AT5" s="124">
        <v>7.97</v>
      </c>
      <c r="AU5" s="125">
        <v>29</v>
      </c>
      <c r="AV5" s="122">
        <v>37.799999999999997</v>
      </c>
      <c r="AW5" s="97"/>
      <c r="AX5" s="123"/>
      <c r="AY5" s="124">
        <v>83.73</v>
      </c>
      <c r="AZ5" s="125">
        <v>0.85799999999999998</v>
      </c>
    </row>
    <row r="6" spans="1:52" x14ac:dyDescent="0.25">
      <c r="A6" s="117" t="s">
        <v>141</v>
      </c>
      <c r="B6" s="118" t="s">
        <v>722</v>
      </c>
      <c r="C6" s="119" t="s">
        <v>723</v>
      </c>
      <c r="D6" s="120" t="s">
        <v>724</v>
      </c>
      <c r="E6" s="121">
        <v>17568</v>
      </c>
      <c r="F6" s="117">
        <v>15</v>
      </c>
      <c r="G6" s="118">
        <v>67</v>
      </c>
      <c r="H6" s="119">
        <v>405</v>
      </c>
      <c r="I6" s="120">
        <v>0</v>
      </c>
      <c r="J6" s="121">
        <v>1.286</v>
      </c>
      <c r="K6" s="117">
        <v>534.53</v>
      </c>
      <c r="L6" s="118">
        <v>0.45600000000000002</v>
      </c>
      <c r="M6" s="119">
        <v>2.0390000000000001</v>
      </c>
      <c r="N6" s="120">
        <v>12.323</v>
      </c>
      <c r="O6" s="121">
        <v>0</v>
      </c>
      <c r="P6" s="117">
        <v>3.9E-2</v>
      </c>
      <c r="Q6" s="103"/>
      <c r="R6" s="103"/>
      <c r="S6" s="103"/>
      <c r="T6" s="103"/>
      <c r="U6" s="103"/>
      <c r="V6" s="103"/>
      <c r="W6" s="103"/>
      <c r="X6" s="103"/>
      <c r="Y6" s="103"/>
      <c r="Z6" s="103"/>
      <c r="AA6" s="103"/>
      <c r="AB6" s="103"/>
      <c r="AC6" s="103"/>
      <c r="AD6" s="103"/>
      <c r="AE6" s="103"/>
      <c r="AF6" s="103"/>
      <c r="AG6" s="103"/>
      <c r="AH6" s="103"/>
      <c r="AI6" s="103"/>
      <c r="AJ6" s="103"/>
      <c r="AK6" s="103"/>
      <c r="AL6" s="122">
        <v>32866268</v>
      </c>
      <c r="AM6" s="97">
        <v>23.89</v>
      </c>
      <c r="AN6" s="123">
        <v>16.8</v>
      </c>
      <c r="AO6" s="124">
        <v>2.4049999999999998</v>
      </c>
      <c r="AP6" s="125">
        <v>1.3620000000000001</v>
      </c>
      <c r="AQ6" s="122">
        <v>5819.4949999999999</v>
      </c>
      <c r="AR6" s="97"/>
      <c r="AS6" s="123">
        <v>276.04500000000002</v>
      </c>
      <c r="AT6" s="124">
        <v>3.94</v>
      </c>
      <c r="AU6" s="125"/>
      <c r="AV6" s="122"/>
      <c r="AW6" s="97">
        <v>26.664000000000001</v>
      </c>
      <c r="AX6" s="123"/>
      <c r="AY6" s="124">
        <v>61.15</v>
      </c>
      <c r="AZ6" s="125">
        <v>0.58099999999999996</v>
      </c>
    </row>
    <row r="7" spans="1:52" ht="30" x14ac:dyDescent="0.25">
      <c r="A7" s="117" t="s">
        <v>143</v>
      </c>
      <c r="B7" s="118" t="s">
        <v>144</v>
      </c>
      <c r="C7" s="119" t="s">
        <v>145</v>
      </c>
      <c r="D7" s="120" t="s">
        <v>725</v>
      </c>
      <c r="E7" s="121">
        <v>159</v>
      </c>
      <c r="F7" s="117">
        <v>0</v>
      </c>
      <c r="G7" s="118">
        <v>0.57099999999999995</v>
      </c>
      <c r="H7" s="119">
        <v>5</v>
      </c>
      <c r="I7" s="120">
        <v>0</v>
      </c>
      <c r="J7" s="121">
        <v>0</v>
      </c>
      <c r="K7" s="117">
        <v>1623.6420000000001</v>
      </c>
      <c r="L7" s="118">
        <v>0</v>
      </c>
      <c r="M7" s="119">
        <v>5.835</v>
      </c>
      <c r="N7" s="120">
        <v>51.058</v>
      </c>
      <c r="O7" s="121">
        <v>0</v>
      </c>
      <c r="P7" s="117">
        <v>0</v>
      </c>
      <c r="Q7" s="103"/>
      <c r="R7" s="103"/>
      <c r="S7" s="103"/>
      <c r="T7" s="103"/>
      <c r="U7" s="103"/>
      <c r="V7" s="103"/>
      <c r="W7" s="103"/>
      <c r="X7" s="103"/>
      <c r="Y7" s="103"/>
      <c r="Z7" s="103"/>
      <c r="AA7" s="103"/>
      <c r="AB7" s="103"/>
      <c r="AC7" s="103"/>
      <c r="AD7" s="103"/>
      <c r="AE7" s="103"/>
      <c r="AF7" s="103"/>
      <c r="AG7" s="103"/>
      <c r="AH7" s="103"/>
      <c r="AI7" s="103"/>
      <c r="AJ7" s="103"/>
      <c r="AK7" s="103"/>
      <c r="AL7" s="122">
        <v>97928</v>
      </c>
      <c r="AM7" s="97">
        <v>231.845</v>
      </c>
      <c r="AN7" s="123">
        <v>32.1</v>
      </c>
      <c r="AO7" s="124">
        <v>6.9329999999999998</v>
      </c>
      <c r="AP7" s="125">
        <v>4.6310000000000002</v>
      </c>
      <c r="AQ7" s="122">
        <v>21490.942999999999</v>
      </c>
      <c r="AR7" s="97"/>
      <c r="AS7" s="123">
        <v>191.511</v>
      </c>
      <c r="AT7" s="124">
        <v>13.17</v>
      </c>
      <c r="AU7" s="125"/>
      <c r="AV7" s="122"/>
      <c r="AW7" s="97"/>
      <c r="AX7" s="123">
        <v>3.8</v>
      </c>
      <c r="AY7" s="124">
        <v>77.02</v>
      </c>
      <c r="AZ7" s="125">
        <v>0.78</v>
      </c>
    </row>
    <row r="8" spans="1:52" ht="30" x14ac:dyDescent="0.25">
      <c r="A8" s="117" t="s">
        <v>146</v>
      </c>
      <c r="B8" s="118" t="s">
        <v>147</v>
      </c>
      <c r="C8" s="119" t="s">
        <v>726</v>
      </c>
      <c r="D8" s="120" t="s">
        <v>727</v>
      </c>
      <c r="E8" s="121">
        <v>1629594</v>
      </c>
      <c r="F8" s="117">
        <v>4080</v>
      </c>
      <c r="G8" s="118">
        <v>7862.857</v>
      </c>
      <c r="H8" s="119">
        <v>43319</v>
      </c>
      <c r="I8" s="120">
        <v>74</v>
      </c>
      <c r="J8" s="121">
        <v>128.143</v>
      </c>
      <c r="K8" s="117">
        <v>36056.332999999999</v>
      </c>
      <c r="L8" s="118">
        <v>90.274000000000001</v>
      </c>
      <c r="M8" s="119">
        <v>173.97300000000001</v>
      </c>
      <c r="N8" s="120">
        <v>958.47500000000002</v>
      </c>
      <c r="O8" s="121">
        <v>1.637</v>
      </c>
      <c r="P8" s="117">
        <v>2.835</v>
      </c>
      <c r="Q8" s="103"/>
      <c r="R8" s="103"/>
      <c r="S8" s="103"/>
      <c r="T8" s="103"/>
      <c r="U8" s="103"/>
      <c r="V8" s="103"/>
      <c r="W8" s="103"/>
      <c r="X8" s="103"/>
      <c r="Y8" s="103"/>
      <c r="Z8" s="103"/>
      <c r="AA8" s="103"/>
      <c r="AB8" s="103"/>
      <c r="AC8" s="103"/>
      <c r="AD8" s="103"/>
      <c r="AE8" s="103"/>
      <c r="AF8" s="103"/>
      <c r="AG8" s="103"/>
      <c r="AH8" s="103"/>
      <c r="AI8" s="103"/>
      <c r="AJ8" s="103"/>
      <c r="AK8" s="103"/>
      <c r="AL8" s="122">
        <v>45195777</v>
      </c>
      <c r="AM8" s="97">
        <v>16.177</v>
      </c>
      <c r="AN8" s="123">
        <v>31.9</v>
      </c>
      <c r="AO8" s="124">
        <v>11.198</v>
      </c>
      <c r="AP8" s="125">
        <v>7.4409999999999998</v>
      </c>
      <c r="AQ8" s="122">
        <v>18933.906999999999</v>
      </c>
      <c r="AR8" s="97">
        <v>0.6</v>
      </c>
      <c r="AS8" s="123">
        <v>191.03200000000001</v>
      </c>
      <c r="AT8" s="124">
        <v>5.5</v>
      </c>
      <c r="AU8" s="125">
        <v>16.2</v>
      </c>
      <c r="AV8" s="122">
        <v>27.7</v>
      </c>
      <c r="AW8" s="97"/>
      <c r="AX8" s="123">
        <v>5</v>
      </c>
      <c r="AY8" s="124">
        <v>76.67</v>
      </c>
      <c r="AZ8" s="125">
        <v>0.82499999999999996</v>
      </c>
    </row>
    <row r="9" spans="1:52" x14ac:dyDescent="0.25">
      <c r="A9" s="117" t="s">
        <v>149</v>
      </c>
      <c r="B9" s="118" t="s">
        <v>728</v>
      </c>
      <c r="C9" s="119" t="s">
        <v>729</v>
      </c>
      <c r="D9" s="120" t="s">
        <v>730</v>
      </c>
      <c r="E9" s="121">
        <v>159738</v>
      </c>
      <c r="F9" s="117">
        <v>329</v>
      </c>
      <c r="G9" s="118">
        <v>425</v>
      </c>
      <c r="H9" s="119">
        <v>2828</v>
      </c>
      <c r="I9" s="120">
        <v>5</v>
      </c>
      <c r="J9" s="121">
        <v>13.571</v>
      </c>
      <c r="K9" s="117">
        <v>53906.644</v>
      </c>
      <c r="L9" s="118">
        <v>111.027</v>
      </c>
      <c r="M9" s="119">
        <v>143.42400000000001</v>
      </c>
      <c r="N9" s="120">
        <v>954.36300000000006</v>
      </c>
      <c r="O9" s="121">
        <v>1.6870000000000001</v>
      </c>
      <c r="P9" s="117">
        <v>4.58</v>
      </c>
      <c r="Q9" s="103"/>
      <c r="R9" s="103"/>
      <c r="S9" s="103"/>
      <c r="T9" s="103"/>
      <c r="U9" s="103"/>
      <c r="V9" s="103"/>
      <c r="W9" s="103"/>
      <c r="X9" s="103"/>
      <c r="Y9" s="103"/>
      <c r="Z9" s="103"/>
      <c r="AA9" s="103"/>
      <c r="AB9" s="103"/>
      <c r="AC9" s="103"/>
      <c r="AD9" s="103"/>
      <c r="AE9" s="103"/>
      <c r="AF9" s="103"/>
      <c r="AG9" s="103"/>
      <c r="AH9" s="103"/>
      <c r="AI9" s="103"/>
      <c r="AJ9" s="103"/>
      <c r="AK9" s="103"/>
      <c r="AL9" s="122">
        <v>2963234</v>
      </c>
      <c r="AM9" s="97">
        <v>102.931</v>
      </c>
      <c r="AN9" s="123">
        <v>35.700000000000003</v>
      </c>
      <c r="AO9" s="124">
        <v>11.231999999999999</v>
      </c>
      <c r="AP9" s="125">
        <v>7.5709999999999997</v>
      </c>
      <c r="AQ9" s="122">
        <v>8787.58</v>
      </c>
      <c r="AR9" s="97">
        <v>1.8</v>
      </c>
      <c r="AS9" s="123">
        <v>341.01</v>
      </c>
      <c r="AT9" s="124">
        <v>7.11</v>
      </c>
      <c r="AU9" s="125">
        <v>1.5</v>
      </c>
      <c r="AV9" s="122">
        <v>52.1</v>
      </c>
      <c r="AW9" s="97">
        <v>94.043000000000006</v>
      </c>
      <c r="AX9" s="123">
        <v>4.2</v>
      </c>
      <c r="AY9" s="124">
        <v>75.09</v>
      </c>
      <c r="AZ9" s="125">
        <v>0.755</v>
      </c>
    </row>
    <row r="10" spans="1:52" x14ac:dyDescent="0.25">
      <c r="A10" s="117" t="s">
        <v>151</v>
      </c>
      <c r="B10" s="118" t="s">
        <v>152</v>
      </c>
      <c r="C10" s="119" t="s">
        <v>731</v>
      </c>
      <c r="D10" s="120" t="s">
        <v>732</v>
      </c>
      <c r="E10" s="121">
        <v>28460</v>
      </c>
      <c r="F10" s="117">
        <v>35</v>
      </c>
      <c r="G10" s="118">
        <v>23.286000000000001</v>
      </c>
      <c r="H10" s="119">
        <v>909</v>
      </c>
      <c r="I10" s="120">
        <v>0</v>
      </c>
      <c r="J10" s="121">
        <v>0.14299999999999999</v>
      </c>
      <c r="K10" s="117">
        <v>1116.0840000000001</v>
      </c>
      <c r="L10" s="118">
        <v>1.373</v>
      </c>
      <c r="M10" s="119">
        <v>0.91300000000000003</v>
      </c>
      <c r="N10" s="120">
        <v>35.646999999999998</v>
      </c>
      <c r="O10" s="121">
        <v>0</v>
      </c>
      <c r="P10" s="117">
        <v>6.0000000000000001E-3</v>
      </c>
      <c r="Q10" s="103"/>
      <c r="R10" s="103"/>
      <c r="S10" s="103"/>
      <c r="T10" s="103"/>
      <c r="U10" s="103"/>
      <c r="V10" s="103"/>
      <c r="W10" s="103"/>
      <c r="X10" s="103"/>
      <c r="Y10" s="103"/>
      <c r="Z10" s="103"/>
      <c r="AA10" s="103"/>
      <c r="AB10" s="103"/>
      <c r="AC10" s="103"/>
      <c r="AD10" s="103"/>
      <c r="AE10" s="103"/>
      <c r="AF10" s="103"/>
      <c r="AG10" s="103"/>
      <c r="AH10" s="103"/>
      <c r="AI10" s="103"/>
      <c r="AJ10" s="103"/>
      <c r="AK10" s="103"/>
      <c r="AL10" s="122">
        <v>25499881</v>
      </c>
      <c r="AM10" s="97">
        <v>3.202</v>
      </c>
      <c r="AN10" s="123">
        <v>37.9</v>
      </c>
      <c r="AO10" s="124">
        <v>15.504</v>
      </c>
      <c r="AP10" s="125">
        <v>10.129</v>
      </c>
      <c r="AQ10" s="122">
        <v>44648.71</v>
      </c>
      <c r="AR10" s="97">
        <v>0.5</v>
      </c>
      <c r="AS10" s="123">
        <v>107.791</v>
      </c>
      <c r="AT10" s="124">
        <v>5.07</v>
      </c>
      <c r="AU10" s="125">
        <v>13</v>
      </c>
      <c r="AV10" s="122">
        <v>16.5</v>
      </c>
      <c r="AW10" s="97"/>
      <c r="AX10" s="123">
        <v>3.84</v>
      </c>
      <c r="AY10" s="124">
        <v>83.44</v>
      </c>
      <c r="AZ10" s="125">
        <v>0.93899999999999995</v>
      </c>
    </row>
    <row r="11" spans="1:52" x14ac:dyDescent="0.25">
      <c r="A11" s="117" t="s">
        <v>154</v>
      </c>
      <c r="B11" s="118" t="s">
        <v>733</v>
      </c>
      <c r="C11" s="119" t="s">
        <v>734</v>
      </c>
      <c r="D11" s="120" t="s">
        <v>735</v>
      </c>
      <c r="E11" s="121">
        <v>362911</v>
      </c>
      <c r="F11" s="117">
        <v>2096</v>
      </c>
      <c r="G11" s="118">
        <v>1979.4290000000001</v>
      </c>
      <c r="H11" s="119">
        <v>6261</v>
      </c>
      <c r="I11" s="120">
        <v>39</v>
      </c>
      <c r="J11" s="121">
        <v>68.286000000000001</v>
      </c>
      <c r="K11" s="117">
        <v>40294.79</v>
      </c>
      <c r="L11" s="118">
        <v>232.72300000000001</v>
      </c>
      <c r="M11" s="119">
        <v>219.78</v>
      </c>
      <c r="N11" s="120">
        <v>695.17200000000003</v>
      </c>
      <c r="O11" s="121">
        <v>4.33</v>
      </c>
      <c r="P11" s="117">
        <v>7.5819999999999999</v>
      </c>
      <c r="Q11" s="103"/>
      <c r="R11" s="103"/>
      <c r="S11" s="103"/>
      <c r="T11" s="103"/>
      <c r="U11" s="103"/>
      <c r="V11" s="103"/>
      <c r="W11" s="103"/>
      <c r="X11" s="103"/>
      <c r="Y11" s="103"/>
      <c r="Z11" s="103"/>
      <c r="AA11" s="103"/>
      <c r="AB11" s="103"/>
      <c r="AC11" s="103"/>
      <c r="AD11" s="103"/>
      <c r="AE11" s="103"/>
      <c r="AF11" s="103"/>
      <c r="AG11" s="103"/>
      <c r="AH11" s="103"/>
      <c r="AI11" s="103"/>
      <c r="AJ11" s="103"/>
      <c r="AK11" s="103"/>
      <c r="AL11" s="122">
        <v>9006400</v>
      </c>
      <c r="AM11" s="97">
        <v>106.749</v>
      </c>
      <c r="AN11" s="123">
        <v>44.4</v>
      </c>
      <c r="AO11" s="124">
        <v>19.202000000000002</v>
      </c>
      <c r="AP11" s="125">
        <v>13.747999999999999</v>
      </c>
      <c r="AQ11" s="122">
        <v>45436.686000000002</v>
      </c>
      <c r="AR11" s="97">
        <v>0.7</v>
      </c>
      <c r="AS11" s="123">
        <v>145.18299999999999</v>
      </c>
      <c r="AT11" s="124">
        <v>6.35</v>
      </c>
      <c r="AU11" s="125">
        <v>28.4</v>
      </c>
      <c r="AV11" s="122">
        <v>30.9</v>
      </c>
      <c r="AW11" s="97"/>
      <c r="AX11" s="123">
        <v>7.37</v>
      </c>
      <c r="AY11" s="124">
        <v>81.540000000000006</v>
      </c>
      <c r="AZ11" s="125">
        <v>0.90800000000000003</v>
      </c>
    </row>
    <row r="12" spans="1:52" x14ac:dyDescent="0.25">
      <c r="A12" s="117" t="s">
        <v>156</v>
      </c>
      <c r="B12" s="118" t="s">
        <v>736</v>
      </c>
      <c r="C12" s="119" t="s">
        <v>737</v>
      </c>
      <c r="D12" s="120" t="s">
        <v>738</v>
      </c>
      <c r="E12" s="121">
        <v>219041</v>
      </c>
      <c r="F12" s="117">
        <v>341</v>
      </c>
      <c r="G12" s="118">
        <v>1039.5709999999999</v>
      </c>
      <c r="H12" s="119">
        <v>2670</v>
      </c>
      <c r="I12" s="120">
        <v>29</v>
      </c>
      <c r="J12" s="121">
        <v>36.286000000000001</v>
      </c>
      <c r="K12" s="117">
        <v>21603.434000000001</v>
      </c>
      <c r="L12" s="118">
        <v>33.631999999999998</v>
      </c>
      <c r="M12" s="119">
        <v>102.53</v>
      </c>
      <c r="N12" s="120">
        <v>263.33499999999998</v>
      </c>
      <c r="O12" s="121">
        <v>2.86</v>
      </c>
      <c r="P12" s="117">
        <v>3.5790000000000002</v>
      </c>
      <c r="Q12" s="103"/>
      <c r="R12" s="103"/>
      <c r="S12" s="103"/>
      <c r="T12" s="103"/>
      <c r="U12" s="103"/>
      <c r="V12" s="103"/>
      <c r="W12" s="103"/>
      <c r="X12" s="103"/>
      <c r="Y12" s="103"/>
      <c r="Z12" s="103"/>
      <c r="AA12" s="103"/>
      <c r="AB12" s="103"/>
      <c r="AC12" s="103"/>
      <c r="AD12" s="103"/>
      <c r="AE12" s="103"/>
      <c r="AF12" s="103"/>
      <c r="AG12" s="103"/>
      <c r="AH12" s="103"/>
      <c r="AI12" s="103"/>
      <c r="AJ12" s="103"/>
      <c r="AK12" s="103"/>
      <c r="AL12" s="122">
        <v>10139175</v>
      </c>
      <c r="AM12" s="97">
        <v>119.309</v>
      </c>
      <c r="AN12" s="123">
        <v>32.4</v>
      </c>
      <c r="AO12" s="124">
        <v>6.0179999999999998</v>
      </c>
      <c r="AP12" s="125">
        <v>3.871</v>
      </c>
      <c r="AQ12" s="122">
        <v>15847.419</v>
      </c>
      <c r="AR12" s="97"/>
      <c r="AS12" s="123">
        <v>559.81200000000001</v>
      </c>
      <c r="AT12" s="124">
        <v>7.11</v>
      </c>
      <c r="AU12" s="125">
        <v>0.3</v>
      </c>
      <c r="AV12" s="122">
        <v>42.5</v>
      </c>
      <c r="AW12" s="97">
        <v>83.241</v>
      </c>
      <c r="AX12" s="123">
        <v>4.7</v>
      </c>
      <c r="AY12" s="124">
        <v>73</v>
      </c>
      <c r="AZ12" s="125">
        <v>0.75700000000000001</v>
      </c>
    </row>
    <row r="13" spans="1:52" ht="30" x14ac:dyDescent="0.25">
      <c r="A13" s="117" t="s">
        <v>158</v>
      </c>
      <c r="B13" s="118" t="s">
        <v>739</v>
      </c>
      <c r="C13" s="119" t="s">
        <v>740</v>
      </c>
      <c r="D13" s="120" t="s">
        <v>741</v>
      </c>
      <c r="E13" s="121">
        <v>7887</v>
      </c>
      <c r="F13" s="117">
        <v>16</v>
      </c>
      <c r="G13" s="118">
        <v>14.143000000000001</v>
      </c>
      <c r="H13" s="119">
        <v>171</v>
      </c>
      <c r="I13" s="120">
        <v>1</v>
      </c>
      <c r="J13" s="121">
        <v>0.28599999999999998</v>
      </c>
      <c r="K13" s="117">
        <v>20056.045999999998</v>
      </c>
      <c r="L13" s="118">
        <v>40.686999999999998</v>
      </c>
      <c r="M13" s="119">
        <v>35.963999999999999</v>
      </c>
      <c r="N13" s="120">
        <v>434.84</v>
      </c>
      <c r="O13" s="121">
        <v>2.5430000000000001</v>
      </c>
      <c r="P13" s="117">
        <v>0.72699999999999998</v>
      </c>
      <c r="Q13" s="103"/>
      <c r="R13" s="103"/>
      <c r="S13" s="103"/>
      <c r="T13" s="103"/>
      <c r="U13" s="103"/>
      <c r="V13" s="103"/>
      <c r="W13" s="103"/>
      <c r="X13" s="103"/>
      <c r="Y13" s="103"/>
      <c r="Z13" s="103"/>
      <c r="AA13" s="103"/>
      <c r="AB13" s="103"/>
      <c r="AC13" s="103"/>
      <c r="AD13" s="103"/>
      <c r="AE13" s="103"/>
      <c r="AF13" s="103"/>
      <c r="AG13" s="103"/>
      <c r="AH13" s="103"/>
      <c r="AI13" s="103"/>
      <c r="AJ13" s="103"/>
      <c r="AK13" s="103"/>
      <c r="AL13" s="122">
        <v>393248</v>
      </c>
      <c r="AM13" s="97">
        <v>39.497</v>
      </c>
      <c r="AN13" s="123">
        <v>34.299999999999997</v>
      </c>
      <c r="AO13" s="124">
        <v>8.9960000000000004</v>
      </c>
      <c r="AP13" s="125">
        <v>5.2</v>
      </c>
      <c r="AQ13" s="122">
        <v>27717.847000000002</v>
      </c>
      <c r="AR13" s="97"/>
      <c r="AS13" s="123">
        <v>235.95400000000001</v>
      </c>
      <c r="AT13" s="124">
        <v>13.17</v>
      </c>
      <c r="AU13" s="125">
        <v>3.1</v>
      </c>
      <c r="AV13" s="122">
        <v>20.399999999999999</v>
      </c>
      <c r="AW13" s="97"/>
      <c r="AX13" s="123">
        <v>2.9</v>
      </c>
      <c r="AY13" s="124">
        <v>73.92</v>
      </c>
      <c r="AZ13" s="125">
        <v>0.80700000000000005</v>
      </c>
    </row>
    <row r="14" spans="1:52" ht="30" x14ac:dyDescent="0.25">
      <c r="A14" s="117" t="s">
        <v>160</v>
      </c>
      <c r="B14" s="118" t="s">
        <v>742</v>
      </c>
      <c r="C14" s="119" t="s">
        <v>743</v>
      </c>
      <c r="D14" s="120" t="s">
        <v>744</v>
      </c>
      <c r="E14" s="121">
        <v>92913</v>
      </c>
      <c r="F14" s="117">
        <v>238</v>
      </c>
      <c r="G14" s="118">
        <v>229.857</v>
      </c>
      <c r="H14" s="119">
        <v>352</v>
      </c>
      <c r="I14" s="120">
        <v>0</v>
      </c>
      <c r="J14" s="121">
        <v>0.14299999999999999</v>
      </c>
      <c r="K14" s="117">
        <v>54603.86</v>
      </c>
      <c r="L14" s="118">
        <v>139.87</v>
      </c>
      <c r="M14" s="119">
        <v>135.084</v>
      </c>
      <c r="N14" s="120">
        <v>206.86600000000001</v>
      </c>
      <c r="O14" s="121">
        <v>0</v>
      </c>
      <c r="P14" s="117">
        <v>8.4000000000000005E-2</v>
      </c>
      <c r="Q14" s="103"/>
      <c r="R14" s="103"/>
      <c r="S14" s="103"/>
      <c r="T14" s="103"/>
      <c r="U14" s="103"/>
      <c r="V14" s="103"/>
      <c r="W14" s="103"/>
      <c r="X14" s="103"/>
      <c r="Y14" s="103"/>
      <c r="Z14" s="103">
        <v>10962</v>
      </c>
      <c r="AA14" s="103">
        <v>2366275</v>
      </c>
      <c r="AB14" s="103">
        <v>1390.6320000000001</v>
      </c>
      <c r="AC14" s="103">
        <v>6.4420000000000002</v>
      </c>
      <c r="AD14" s="103">
        <v>9364</v>
      </c>
      <c r="AE14" s="103">
        <v>5.5030000000000001</v>
      </c>
      <c r="AF14" s="103"/>
      <c r="AG14" s="103"/>
      <c r="AH14" s="103" t="s">
        <v>579</v>
      </c>
      <c r="AI14" s="103">
        <v>59351</v>
      </c>
      <c r="AJ14" s="103">
        <v>3.49</v>
      </c>
      <c r="AK14" s="103"/>
      <c r="AL14" s="122">
        <v>1701583</v>
      </c>
      <c r="AM14" s="97">
        <v>1935.9069999999999</v>
      </c>
      <c r="AN14" s="123">
        <v>32.4</v>
      </c>
      <c r="AO14" s="124">
        <v>2.3719999999999999</v>
      </c>
      <c r="AP14" s="125">
        <v>1.387</v>
      </c>
      <c r="AQ14" s="122">
        <v>43290.705000000002</v>
      </c>
      <c r="AR14" s="97"/>
      <c r="AS14" s="123">
        <v>151.68899999999999</v>
      </c>
      <c r="AT14" s="124">
        <v>16.52</v>
      </c>
      <c r="AU14" s="125">
        <v>5.8</v>
      </c>
      <c r="AV14" s="122">
        <v>37.6</v>
      </c>
      <c r="AW14" s="97"/>
      <c r="AX14" s="123">
        <v>2</v>
      </c>
      <c r="AY14" s="124">
        <v>77.290000000000006</v>
      </c>
      <c r="AZ14" s="125">
        <v>0.84599999999999997</v>
      </c>
    </row>
    <row r="15" spans="1:52" x14ac:dyDescent="0.25">
      <c r="A15" s="117" t="s">
        <v>162</v>
      </c>
      <c r="B15" s="118" t="s">
        <v>745</v>
      </c>
      <c r="C15" s="119" t="s">
        <v>746</v>
      </c>
      <c r="D15" s="120" t="s">
        <v>747</v>
      </c>
      <c r="E15" s="121">
        <v>514500</v>
      </c>
      <c r="F15" s="117">
        <v>990</v>
      </c>
      <c r="G15" s="118">
        <v>1033.5709999999999</v>
      </c>
      <c r="H15" s="119">
        <v>7576</v>
      </c>
      <c r="I15" s="120">
        <v>17</v>
      </c>
      <c r="J15" s="121">
        <v>25.428999999999998</v>
      </c>
      <c r="K15" s="117">
        <v>3124.0630000000001</v>
      </c>
      <c r="L15" s="118">
        <v>6.0110000000000001</v>
      </c>
      <c r="M15" s="119">
        <v>6.2759999999999998</v>
      </c>
      <c r="N15" s="120">
        <v>46.002000000000002</v>
      </c>
      <c r="O15" s="121">
        <v>0.10299999999999999</v>
      </c>
      <c r="P15" s="117">
        <v>0.154</v>
      </c>
      <c r="Q15" s="103"/>
      <c r="R15" s="103"/>
      <c r="S15" s="103"/>
      <c r="T15" s="103"/>
      <c r="U15" s="103"/>
      <c r="V15" s="103"/>
      <c r="W15" s="103"/>
      <c r="X15" s="103"/>
      <c r="Y15" s="103"/>
      <c r="Z15" s="103"/>
      <c r="AA15" s="103"/>
      <c r="AB15" s="103"/>
      <c r="AC15" s="103"/>
      <c r="AD15" s="103"/>
      <c r="AE15" s="103"/>
      <c r="AF15" s="103"/>
      <c r="AG15" s="103"/>
      <c r="AH15" s="103"/>
      <c r="AI15" s="103"/>
      <c r="AJ15" s="103"/>
      <c r="AK15" s="103"/>
      <c r="AL15" s="122">
        <v>164689383</v>
      </c>
      <c r="AM15" s="97">
        <v>1265.0360000000001</v>
      </c>
      <c r="AN15" s="123">
        <v>27.5</v>
      </c>
      <c r="AO15" s="124">
        <v>5.0979999999999999</v>
      </c>
      <c r="AP15" s="125">
        <v>3.262</v>
      </c>
      <c r="AQ15" s="122">
        <v>3523.9839999999999</v>
      </c>
      <c r="AR15" s="97">
        <v>14.8</v>
      </c>
      <c r="AS15" s="123">
        <v>298.00299999999999</v>
      </c>
      <c r="AT15" s="124">
        <v>8.3800000000000008</v>
      </c>
      <c r="AU15" s="125">
        <v>1</v>
      </c>
      <c r="AV15" s="122">
        <v>44.7</v>
      </c>
      <c r="AW15" s="97">
        <v>34.808</v>
      </c>
      <c r="AX15" s="123">
        <v>0.8</v>
      </c>
      <c r="AY15" s="124">
        <v>72.59</v>
      </c>
      <c r="AZ15" s="125">
        <v>0.60799999999999998</v>
      </c>
    </row>
    <row r="16" spans="1:52" ht="30" x14ac:dyDescent="0.25">
      <c r="A16" s="117" t="s">
        <v>164</v>
      </c>
      <c r="B16" s="118" t="s">
        <v>748</v>
      </c>
      <c r="C16" s="119" t="s">
        <v>749</v>
      </c>
      <c r="D16" s="120" t="s">
        <v>750</v>
      </c>
      <c r="E16" s="121">
        <v>395</v>
      </c>
      <c r="F16" s="117">
        <v>12</v>
      </c>
      <c r="G16" s="118">
        <v>6.8570000000000002</v>
      </c>
      <c r="H16" s="119">
        <v>7</v>
      </c>
      <c r="I16" s="120">
        <v>0</v>
      </c>
      <c r="J16" s="121">
        <v>0</v>
      </c>
      <c r="K16" s="117">
        <v>1374.53</v>
      </c>
      <c r="L16" s="118">
        <v>41.758000000000003</v>
      </c>
      <c r="M16" s="119">
        <v>23.861999999999998</v>
      </c>
      <c r="N16" s="120">
        <v>24.359000000000002</v>
      </c>
      <c r="O16" s="121">
        <v>0</v>
      </c>
      <c r="P16" s="117">
        <v>0</v>
      </c>
      <c r="Q16" s="103"/>
      <c r="R16" s="103"/>
      <c r="S16" s="103"/>
      <c r="T16" s="103"/>
      <c r="U16" s="103"/>
      <c r="V16" s="103"/>
      <c r="W16" s="103"/>
      <c r="X16" s="103"/>
      <c r="Y16" s="103"/>
      <c r="Z16" s="103"/>
      <c r="AA16" s="103"/>
      <c r="AB16" s="103"/>
      <c r="AC16" s="103"/>
      <c r="AD16" s="103"/>
      <c r="AE16" s="103"/>
      <c r="AF16" s="103"/>
      <c r="AG16" s="103"/>
      <c r="AH16" s="103"/>
      <c r="AI16" s="103"/>
      <c r="AJ16" s="103"/>
      <c r="AK16" s="103"/>
      <c r="AL16" s="122">
        <v>287371</v>
      </c>
      <c r="AM16" s="97">
        <v>664.46299999999997</v>
      </c>
      <c r="AN16" s="123">
        <v>39.799999999999997</v>
      </c>
      <c r="AO16" s="124">
        <v>14.952</v>
      </c>
      <c r="AP16" s="125">
        <v>9.4730000000000008</v>
      </c>
      <c r="AQ16" s="122">
        <v>16978.067999999999</v>
      </c>
      <c r="AR16" s="97"/>
      <c r="AS16" s="123">
        <v>170.05</v>
      </c>
      <c r="AT16" s="124">
        <v>13.57</v>
      </c>
      <c r="AU16" s="125">
        <v>1.9</v>
      </c>
      <c r="AV16" s="122">
        <v>14.5</v>
      </c>
      <c r="AW16" s="97">
        <v>88.468999999999994</v>
      </c>
      <c r="AX16" s="123">
        <v>5.8</v>
      </c>
      <c r="AY16" s="124">
        <v>79.19</v>
      </c>
      <c r="AZ16" s="125">
        <v>0.8</v>
      </c>
    </row>
    <row r="17" spans="1:52" x14ac:dyDescent="0.25">
      <c r="A17" s="117" t="s">
        <v>166</v>
      </c>
      <c r="B17" s="118" t="s">
        <v>751</v>
      </c>
      <c r="C17" s="119" t="s">
        <v>752</v>
      </c>
      <c r="D17" s="120" t="s">
        <v>753</v>
      </c>
      <c r="E17" s="121">
        <v>196223</v>
      </c>
      <c r="F17" s="117">
        <v>1939</v>
      </c>
      <c r="G17" s="118">
        <v>1888.143</v>
      </c>
      <c r="H17" s="119">
        <v>1433</v>
      </c>
      <c r="I17" s="120">
        <v>9</v>
      </c>
      <c r="J17" s="121">
        <v>9.4290000000000003</v>
      </c>
      <c r="K17" s="117">
        <v>20765.830999999998</v>
      </c>
      <c r="L17" s="118">
        <v>205.2</v>
      </c>
      <c r="M17" s="119">
        <v>199.81800000000001</v>
      </c>
      <c r="N17" s="120">
        <v>151.65100000000001</v>
      </c>
      <c r="O17" s="121">
        <v>0.95199999999999996</v>
      </c>
      <c r="P17" s="117">
        <v>0.998</v>
      </c>
      <c r="Q17" s="103"/>
      <c r="R17" s="103"/>
      <c r="S17" s="103"/>
      <c r="T17" s="103"/>
      <c r="U17" s="103"/>
      <c r="V17" s="103"/>
      <c r="W17" s="103"/>
      <c r="X17" s="103"/>
      <c r="Y17" s="103"/>
      <c r="Z17" s="103"/>
      <c r="AA17" s="103"/>
      <c r="AB17" s="103"/>
      <c r="AC17" s="103"/>
      <c r="AD17" s="103"/>
      <c r="AE17" s="103"/>
      <c r="AF17" s="103"/>
      <c r="AG17" s="103"/>
      <c r="AH17" s="103"/>
      <c r="AI17" s="103"/>
      <c r="AJ17" s="103"/>
      <c r="AK17" s="103"/>
      <c r="AL17" s="122">
        <v>9449321</v>
      </c>
      <c r="AM17" s="97">
        <v>46.857999999999997</v>
      </c>
      <c r="AN17" s="123">
        <v>40.299999999999997</v>
      </c>
      <c r="AO17" s="124">
        <v>14.798999999999999</v>
      </c>
      <c r="AP17" s="125">
        <v>9.7880000000000003</v>
      </c>
      <c r="AQ17" s="122">
        <v>17167.967000000001</v>
      </c>
      <c r="AR17" s="97"/>
      <c r="AS17" s="123">
        <v>443.12900000000002</v>
      </c>
      <c r="AT17" s="124">
        <v>5.18</v>
      </c>
      <c r="AU17" s="125">
        <v>10.5</v>
      </c>
      <c r="AV17" s="122">
        <v>46.1</v>
      </c>
      <c r="AW17" s="97"/>
      <c r="AX17" s="123">
        <v>11</v>
      </c>
      <c r="AY17" s="124">
        <v>74.790000000000006</v>
      </c>
      <c r="AZ17" s="125">
        <v>0.80800000000000005</v>
      </c>
    </row>
    <row r="18" spans="1:52" x14ac:dyDescent="0.25">
      <c r="A18" s="117" t="s">
        <v>168</v>
      </c>
      <c r="B18" s="118" t="s">
        <v>754</v>
      </c>
      <c r="C18" s="119" t="s">
        <v>755</v>
      </c>
      <c r="D18" s="120" t="s">
        <v>756</v>
      </c>
      <c r="E18" s="121">
        <v>648289</v>
      </c>
      <c r="F18" s="117">
        <v>1793</v>
      </c>
      <c r="G18" s="118">
        <v>1577.5709999999999</v>
      </c>
      <c r="H18" s="119">
        <v>19581</v>
      </c>
      <c r="I18" s="120">
        <v>53</v>
      </c>
      <c r="J18" s="121">
        <v>70.286000000000001</v>
      </c>
      <c r="K18" s="117">
        <v>55937.055999999997</v>
      </c>
      <c r="L18" s="118">
        <v>154.70699999999999</v>
      </c>
      <c r="M18" s="119">
        <v>136.119</v>
      </c>
      <c r="N18" s="120">
        <v>1689.53</v>
      </c>
      <c r="O18" s="121">
        <v>4.5730000000000004</v>
      </c>
      <c r="P18" s="117">
        <v>6.0650000000000004</v>
      </c>
      <c r="Q18" s="103"/>
      <c r="R18" s="103"/>
      <c r="S18" s="103"/>
      <c r="T18" s="103"/>
      <c r="U18" s="103"/>
      <c r="V18" s="103"/>
      <c r="W18" s="103"/>
      <c r="X18" s="103"/>
      <c r="Y18" s="103"/>
      <c r="Z18" s="103"/>
      <c r="AA18" s="103"/>
      <c r="AB18" s="103"/>
      <c r="AC18" s="103"/>
      <c r="AD18" s="103"/>
      <c r="AE18" s="103"/>
      <c r="AF18" s="103"/>
      <c r="AG18" s="103"/>
      <c r="AH18" s="103"/>
      <c r="AI18" s="103"/>
      <c r="AJ18" s="103"/>
      <c r="AK18" s="103"/>
      <c r="AL18" s="122">
        <v>11589616</v>
      </c>
      <c r="AM18" s="97">
        <v>375.56400000000002</v>
      </c>
      <c r="AN18" s="123">
        <v>41.8</v>
      </c>
      <c r="AO18" s="124">
        <v>18.571000000000002</v>
      </c>
      <c r="AP18" s="125">
        <v>12.849</v>
      </c>
      <c r="AQ18" s="122">
        <v>42658.576000000001</v>
      </c>
      <c r="AR18" s="97">
        <v>0.2</v>
      </c>
      <c r="AS18" s="123">
        <v>114.898</v>
      </c>
      <c r="AT18" s="124">
        <v>4.29</v>
      </c>
      <c r="AU18" s="125">
        <v>25.1</v>
      </c>
      <c r="AV18" s="122">
        <v>31.4</v>
      </c>
      <c r="AW18" s="97"/>
      <c r="AX18" s="123">
        <v>5.64</v>
      </c>
      <c r="AY18" s="124">
        <v>81.63</v>
      </c>
      <c r="AZ18" s="125">
        <v>0.91600000000000004</v>
      </c>
    </row>
    <row r="19" spans="1:52" ht="30" x14ac:dyDescent="0.25">
      <c r="A19" s="117" t="s">
        <v>170</v>
      </c>
      <c r="B19" s="118" t="s">
        <v>757</v>
      </c>
      <c r="C19" s="119" t="s">
        <v>758</v>
      </c>
      <c r="D19" s="120" t="s">
        <v>759</v>
      </c>
      <c r="E19" s="121">
        <v>10776</v>
      </c>
      <c r="F19" s="117">
        <v>0</v>
      </c>
      <c r="G19" s="118">
        <v>40.856999999999999</v>
      </c>
      <c r="H19" s="119">
        <v>248</v>
      </c>
      <c r="I19" s="120">
        <v>0</v>
      </c>
      <c r="J19" s="121">
        <v>2.8570000000000002</v>
      </c>
      <c r="K19" s="117">
        <v>27101.184000000001</v>
      </c>
      <c r="L19" s="118">
        <v>0</v>
      </c>
      <c r="M19" s="119">
        <v>102.754</v>
      </c>
      <c r="N19" s="120">
        <v>623.71</v>
      </c>
      <c r="O19" s="121">
        <v>0</v>
      </c>
      <c r="P19" s="117">
        <v>7.1859999999999999</v>
      </c>
      <c r="Q19" s="103"/>
      <c r="R19" s="103"/>
      <c r="S19" s="103"/>
      <c r="T19" s="103"/>
      <c r="U19" s="103"/>
      <c r="V19" s="103"/>
      <c r="W19" s="103"/>
      <c r="X19" s="103"/>
      <c r="Y19" s="103"/>
      <c r="Z19" s="103"/>
      <c r="AA19" s="103"/>
      <c r="AB19" s="103"/>
      <c r="AC19" s="103"/>
      <c r="AD19" s="103"/>
      <c r="AE19" s="103"/>
      <c r="AF19" s="103"/>
      <c r="AG19" s="103"/>
      <c r="AH19" s="103"/>
      <c r="AI19" s="103"/>
      <c r="AJ19" s="103"/>
      <c r="AK19" s="103"/>
      <c r="AL19" s="122">
        <v>397621</v>
      </c>
      <c r="AM19" s="97">
        <v>16.425999999999998</v>
      </c>
      <c r="AN19" s="123">
        <v>25</v>
      </c>
      <c r="AO19" s="124">
        <v>3.8530000000000002</v>
      </c>
      <c r="AP19" s="125">
        <v>2.2789999999999999</v>
      </c>
      <c r="AQ19" s="122">
        <v>7824.3620000000001</v>
      </c>
      <c r="AR19" s="97"/>
      <c r="AS19" s="123">
        <v>176.95699999999999</v>
      </c>
      <c r="AT19" s="124">
        <v>17.11</v>
      </c>
      <c r="AU19" s="125"/>
      <c r="AV19" s="122"/>
      <c r="AW19" s="97">
        <v>90.082999999999998</v>
      </c>
      <c r="AX19" s="123">
        <v>1.3</v>
      </c>
      <c r="AY19" s="124">
        <v>74.62</v>
      </c>
      <c r="AZ19" s="125">
        <v>0.70799999999999996</v>
      </c>
    </row>
    <row r="20" spans="1:52" x14ac:dyDescent="0.25">
      <c r="A20" s="117" t="s">
        <v>172</v>
      </c>
      <c r="B20" s="118" t="s">
        <v>760</v>
      </c>
      <c r="C20" s="119" t="s">
        <v>761</v>
      </c>
      <c r="D20" s="120" t="s">
        <v>762</v>
      </c>
      <c r="E20" s="121">
        <v>3251</v>
      </c>
      <c r="F20" s="117">
        <v>0</v>
      </c>
      <c r="G20" s="118">
        <v>6.5709999999999997</v>
      </c>
      <c r="H20" s="119">
        <v>44</v>
      </c>
      <c r="I20" s="120">
        <v>0</v>
      </c>
      <c r="J20" s="121">
        <v>0</v>
      </c>
      <c r="K20" s="117">
        <v>268.16399999999999</v>
      </c>
      <c r="L20" s="118">
        <v>0</v>
      </c>
      <c r="M20" s="119">
        <v>0.54200000000000004</v>
      </c>
      <c r="N20" s="120">
        <v>3.629</v>
      </c>
      <c r="O20" s="121">
        <v>0</v>
      </c>
      <c r="P20" s="117">
        <v>0</v>
      </c>
      <c r="Q20" s="103"/>
      <c r="R20" s="103"/>
      <c r="S20" s="103"/>
      <c r="T20" s="103"/>
      <c r="U20" s="103"/>
      <c r="V20" s="103"/>
      <c r="W20" s="103"/>
      <c r="X20" s="103"/>
      <c r="Y20" s="103"/>
      <c r="Z20" s="103"/>
      <c r="AA20" s="103"/>
      <c r="AB20" s="103"/>
      <c r="AC20" s="103"/>
      <c r="AD20" s="103"/>
      <c r="AE20" s="103"/>
      <c r="AF20" s="103"/>
      <c r="AG20" s="103"/>
      <c r="AH20" s="103"/>
      <c r="AI20" s="103"/>
      <c r="AJ20" s="103"/>
      <c r="AK20" s="103"/>
      <c r="AL20" s="122">
        <v>12123198</v>
      </c>
      <c r="AM20" s="97">
        <v>99.11</v>
      </c>
      <c r="AN20" s="123">
        <v>18.8</v>
      </c>
      <c r="AO20" s="124">
        <v>3.2440000000000002</v>
      </c>
      <c r="AP20" s="125">
        <v>1.9419999999999999</v>
      </c>
      <c r="AQ20" s="122">
        <v>2064.2359999999999</v>
      </c>
      <c r="AR20" s="97">
        <v>49.6</v>
      </c>
      <c r="AS20" s="123">
        <v>235.84800000000001</v>
      </c>
      <c r="AT20" s="124">
        <v>0.99</v>
      </c>
      <c r="AU20" s="125">
        <v>0.6</v>
      </c>
      <c r="AV20" s="122">
        <v>12.3</v>
      </c>
      <c r="AW20" s="97">
        <v>11.035</v>
      </c>
      <c r="AX20" s="123">
        <v>0.5</v>
      </c>
      <c r="AY20" s="124">
        <v>61.77</v>
      </c>
      <c r="AZ20" s="125">
        <v>0.51500000000000001</v>
      </c>
    </row>
    <row r="21" spans="1:52" x14ac:dyDescent="0.25">
      <c r="A21" s="117" t="s">
        <v>174</v>
      </c>
      <c r="B21" s="118" t="s">
        <v>763</v>
      </c>
      <c r="C21" s="119" t="s">
        <v>175</v>
      </c>
      <c r="D21" s="120" t="s">
        <v>764</v>
      </c>
      <c r="E21" s="121">
        <v>689</v>
      </c>
      <c r="F21" s="117">
        <v>19</v>
      </c>
      <c r="G21" s="118">
        <v>16.143000000000001</v>
      </c>
      <c r="H21" s="119"/>
      <c r="I21" s="120"/>
      <c r="J21" s="121">
        <v>0</v>
      </c>
      <c r="K21" s="117">
        <v>892.93600000000004</v>
      </c>
      <c r="L21" s="118">
        <v>24.623999999999999</v>
      </c>
      <c r="M21" s="119">
        <v>20.920999999999999</v>
      </c>
      <c r="N21" s="120"/>
      <c r="O21" s="121"/>
      <c r="P21" s="117">
        <v>0</v>
      </c>
      <c r="Q21" s="103"/>
      <c r="R21" s="103"/>
      <c r="S21" s="103"/>
      <c r="T21" s="103"/>
      <c r="U21" s="103"/>
      <c r="V21" s="103"/>
      <c r="W21" s="103"/>
      <c r="X21" s="103"/>
      <c r="Y21" s="103"/>
      <c r="Z21" s="103"/>
      <c r="AA21" s="103"/>
      <c r="AB21" s="103"/>
      <c r="AC21" s="103"/>
      <c r="AD21" s="103"/>
      <c r="AE21" s="103"/>
      <c r="AF21" s="103"/>
      <c r="AG21" s="103"/>
      <c r="AH21" s="103"/>
      <c r="AI21" s="103"/>
      <c r="AJ21" s="103"/>
      <c r="AK21" s="103"/>
      <c r="AL21" s="122">
        <v>771612</v>
      </c>
      <c r="AM21" s="97">
        <v>21.187999999999999</v>
      </c>
      <c r="AN21" s="123">
        <v>28.6</v>
      </c>
      <c r="AO21" s="124">
        <v>4.8849999999999998</v>
      </c>
      <c r="AP21" s="125">
        <v>2.9769999999999999</v>
      </c>
      <c r="AQ21" s="122">
        <v>8708.5969999999998</v>
      </c>
      <c r="AR21" s="97">
        <v>1.5</v>
      </c>
      <c r="AS21" s="123">
        <v>217.066</v>
      </c>
      <c r="AT21" s="124">
        <v>9.75</v>
      </c>
      <c r="AU21" s="125"/>
      <c r="AV21" s="122"/>
      <c r="AW21" s="97">
        <v>79.807000000000002</v>
      </c>
      <c r="AX21" s="123">
        <v>1.7</v>
      </c>
      <c r="AY21" s="124">
        <v>71.78</v>
      </c>
      <c r="AZ21" s="125">
        <v>0.61199999999999999</v>
      </c>
    </row>
    <row r="22" spans="1:52" ht="30" x14ac:dyDescent="0.25">
      <c r="A22" s="117" t="s">
        <v>176</v>
      </c>
      <c r="B22" s="118" t="s">
        <v>765</v>
      </c>
      <c r="C22" s="119" t="s">
        <v>766</v>
      </c>
      <c r="D22" s="120" t="s">
        <v>767</v>
      </c>
      <c r="E22" s="121">
        <v>160985</v>
      </c>
      <c r="F22" s="117">
        <v>861</v>
      </c>
      <c r="G22" s="118">
        <v>1056.4290000000001</v>
      </c>
      <c r="H22" s="119">
        <v>9175</v>
      </c>
      <c r="I22" s="120">
        <v>10</v>
      </c>
      <c r="J22" s="121">
        <v>13.143000000000001</v>
      </c>
      <c r="K22" s="117">
        <v>13791.192999999999</v>
      </c>
      <c r="L22" s="118">
        <v>73.760000000000005</v>
      </c>
      <c r="M22" s="119">
        <v>90.501999999999995</v>
      </c>
      <c r="N22" s="120">
        <v>786</v>
      </c>
      <c r="O22" s="121">
        <v>0.85699999999999998</v>
      </c>
      <c r="P22" s="117">
        <v>1.1259999999999999</v>
      </c>
      <c r="Q22" s="103"/>
      <c r="R22" s="103"/>
      <c r="S22" s="103"/>
      <c r="T22" s="103"/>
      <c r="U22" s="103"/>
      <c r="V22" s="103"/>
      <c r="W22" s="103"/>
      <c r="X22" s="103"/>
      <c r="Y22" s="103"/>
      <c r="Z22" s="103"/>
      <c r="AA22" s="103"/>
      <c r="AB22" s="103"/>
      <c r="AC22" s="103"/>
      <c r="AD22" s="103"/>
      <c r="AE22" s="103"/>
      <c r="AF22" s="103"/>
      <c r="AG22" s="103"/>
      <c r="AH22" s="103"/>
      <c r="AI22" s="103"/>
      <c r="AJ22" s="103"/>
      <c r="AK22" s="103"/>
      <c r="AL22" s="122">
        <v>11673029</v>
      </c>
      <c r="AM22" s="97">
        <v>10.202</v>
      </c>
      <c r="AN22" s="123">
        <v>25.4</v>
      </c>
      <c r="AO22" s="124">
        <v>6.7039999999999997</v>
      </c>
      <c r="AP22" s="125">
        <v>4.3929999999999998</v>
      </c>
      <c r="AQ22" s="122">
        <v>6885.8289999999997</v>
      </c>
      <c r="AR22" s="97">
        <v>7.1</v>
      </c>
      <c r="AS22" s="123">
        <v>204.29900000000001</v>
      </c>
      <c r="AT22" s="124">
        <v>6.89</v>
      </c>
      <c r="AU22" s="125"/>
      <c r="AV22" s="122"/>
      <c r="AW22" s="97">
        <v>25.382999999999999</v>
      </c>
      <c r="AX22" s="123">
        <v>1.1000000000000001</v>
      </c>
      <c r="AY22" s="124">
        <v>71.510000000000005</v>
      </c>
      <c r="AZ22" s="125">
        <v>0.69299999999999995</v>
      </c>
    </row>
    <row r="23" spans="1:52" ht="30" x14ac:dyDescent="0.25">
      <c r="A23" s="117" t="s">
        <v>178</v>
      </c>
      <c r="B23" s="118" t="s">
        <v>768</v>
      </c>
      <c r="C23" s="119" t="s">
        <v>769</v>
      </c>
      <c r="D23" s="120" t="s">
        <v>770</v>
      </c>
      <c r="E23" s="121">
        <v>112143</v>
      </c>
      <c r="F23" s="117">
        <v>1158</v>
      </c>
      <c r="G23" s="118">
        <v>464.57100000000003</v>
      </c>
      <c r="H23" s="119">
        <v>4086</v>
      </c>
      <c r="I23" s="120">
        <v>36</v>
      </c>
      <c r="J23" s="121">
        <v>26.428999999999998</v>
      </c>
      <c r="K23" s="117">
        <v>34181.446000000004</v>
      </c>
      <c r="L23" s="118">
        <v>352.96100000000001</v>
      </c>
      <c r="M23" s="119">
        <v>141.602</v>
      </c>
      <c r="N23" s="120">
        <v>1245.422</v>
      </c>
      <c r="O23" s="121">
        <v>10.973000000000001</v>
      </c>
      <c r="P23" s="117">
        <v>8.0549999999999997</v>
      </c>
      <c r="Q23" s="103"/>
      <c r="R23" s="103"/>
      <c r="S23" s="103"/>
      <c r="T23" s="103"/>
      <c r="U23" s="103"/>
      <c r="V23" s="103"/>
      <c r="W23" s="103"/>
      <c r="X23" s="103"/>
      <c r="Y23" s="103"/>
      <c r="Z23" s="103"/>
      <c r="AA23" s="103"/>
      <c r="AB23" s="103"/>
      <c r="AC23" s="103"/>
      <c r="AD23" s="103"/>
      <c r="AE23" s="103"/>
      <c r="AF23" s="103"/>
      <c r="AG23" s="103"/>
      <c r="AH23" s="103"/>
      <c r="AI23" s="103"/>
      <c r="AJ23" s="103"/>
      <c r="AK23" s="103"/>
      <c r="AL23" s="122">
        <v>3280815</v>
      </c>
      <c r="AM23" s="97">
        <v>68.495999999999995</v>
      </c>
      <c r="AN23" s="123">
        <v>42.5</v>
      </c>
      <c r="AO23" s="124">
        <v>16.568999999999999</v>
      </c>
      <c r="AP23" s="125">
        <v>10.711</v>
      </c>
      <c r="AQ23" s="122">
        <v>11713.895</v>
      </c>
      <c r="AR23" s="97">
        <v>0.2</v>
      </c>
      <c r="AS23" s="123">
        <v>329.63499999999999</v>
      </c>
      <c r="AT23" s="124">
        <v>10.08</v>
      </c>
      <c r="AU23" s="125">
        <v>30.2</v>
      </c>
      <c r="AV23" s="122">
        <v>47.7</v>
      </c>
      <c r="AW23" s="97">
        <v>97.164000000000001</v>
      </c>
      <c r="AX23" s="123">
        <v>3.5</v>
      </c>
      <c r="AY23" s="124">
        <v>77.400000000000006</v>
      </c>
      <c r="AZ23" s="125">
        <v>0.76800000000000002</v>
      </c>
    </row>
    <row r="24" spans="1:52" x14ac:dyDescent="0.25">
      <c r="A24" s="117" t="s">
        <v>180</v>
      </c>
      <c r="B24" s="118" t="s">
        <v>771</v>
      </c>
      <c r="C24" s="119" t="s">
        <v>772</v>
      </c>
      <c r="D24" s="120" t="s">
        <v>773</v>
      </c>
      <c r="E24" s="121">
        <v>14805</v>
      </c>
      <c r="F24" s="117">
        <v>0</v>
      </c>
      <c r="G24" s="118">
        <v>111.429</v>
      </c>
      <c r="H24" s="119">
        <v>42</v>
      </c>
      <c r="I24" s="120">
        <v>0</v>
      </c>
      <c r="J24" s="121">
        <v>0.28599999999999998</v>
      </c>
      <c r="K24" s="117">
        <v>6295.6469999999999</v>
      </c>
      <c r="L24" s="118">
        <v>0</v>
      </c>
      <c r="M24" s="119">
        <v>47.384</v>
      </c>
      <c r="N24" s="120">
        <v>17.86</v>
      </c>
      <c r="O24" s="121">
        <v>0</v>
      </c>
      <c r="P24" s="117">
        <v>0.121</v>
      </c>
      <c r="Q24" s="103"/>
      <c r="R24" s="103"/>
      <c r="S24" s="103"/>
      <c r="T24" s="103"/>
      <c r="U24" s="103"/>
      <c r="V24" s="103"/>
      <c r="W24" s="103"/>
      <c r="X24" s="103"/>
      <c r="Y24" s="103"/>
      <c r="Z24" s="103"/>
      <c r="AA24" s="103"/>
      <c r="AB24" s="103"/>
      <c r="AC24" s="103"/>
      <c r="AD24" s="103"/>
      <c r="AE24" s="103"/>
      <c r="AF24" s="103"/>
      <c r="AG24" s="103"/>
      <c r="AH24" s="103"/>
      <c r="AI24" s="103"/>
      <c r="AJ24" s="103"/>
      <c r="AK24" s="103"/>
      <c r="AL24" s="122">
        <v>2351625</v>
      </c>
      <c r="AM24" s="97">
        <v>4.0439999999999996</v>
      </c>
      <c r="AN24" s="123">
        <v>25.8</v>
      </c>
      <c r="AO24" s="124">
        <v>3.9409999999999998</v>
      </c>
      <c r="AP24" s="125">
        <v>2.242</v>
      </c>
      <c r="AQ24" s="122">
        <v>15807.374</v>
      </c>
      <c r="AR24" s="97"/>
      <c r="AS24" s="123">
        <v>237.37200000000001</v>
      </c>
      <c r="AT24" s="124">
        <v>4.8099999999999996</v>
      </c>
      <c r="AU24" s="125">
        <v>5.7</v>
      </c>
      <c r="AV24" s="122">
        <v>34.4</v>
      </c>
      <c r="AW24" s="97"/>
      <c r="AX24" s="123">
        <v>1.8</v>
      </c>
      <c r="AY24" s="124">
        <v>69.59</v>
      </c>
      <c r="AZ24" s="125">
        <v>0.71699999999999997</v>
      </c>
    </row>
    <row r="25" spans="1:52" ht="30" x14ac:dyDescent="0.25">
      <c r="A25" s="117" t="s">
        <v>182</v>
      </c>
      <c r="B25" s="118" t="s">
        <v>774</v>
      </c>
      <c r="C25" s="119" t="s">
        <v>775</v>
      </c>
      <c r="D25" s="120" t="s">
        <v>776</v>
      </c>
      <c r="E25" s="121">
        <v>7700578</v>
      </c>
      <c r="F25" s="117">
        <v>24605</v>
      </c>
      <c r="G25" s="118">
        <v>36002.571000000004</v>
      </c>
      <c r="H25" s="119">
        <v>195411</v>
      </c>
      <c r="I25" s="120">
        <v>462</v>
      </c>
      <c r="J25" s="121">
        <v>703.28599999999994</v>
      </c>
      <c r="K25" s="117">
        <v>36227.885999999999</v>
      </c>
      <c r="L25" s="118">
        <v>115.756</v>
      </c>
      <c r="M25" s="119">
        <v>169.37700000000001</v>
      </c>
      <c r="N25" s="120">
        <v>919.32399999999996</v>
      </c>
      <c r="O25" s="121">
        <v>2.1739999999999999</v>
      </c>
      <c r="P25" s="117">
        <v>3.3090000000000002</v>
      </c>
      <c r="Q25" s="103"/>
      <c r="R25" s="103"/>
      <c r="S25" s="103"/>
      <c r="T25" s="103"/>
      <c r="U25" s="103"/>
      <c r="V25" s="103"/>
      <c r="W25" s="103"/>
      <c r="X25" s="103"/>
      <c r="Y25" s="103"/>
      <c r="Z25" s="103"/>
      <c r="AA25" s="103"/>
      <c r="AB25" s="103"/>
      <c r="AC25" s="103"/>
      <c r="AD25" s="103"/>
      <c r="AE25" s="103"/>
      <c r="AF25" s="103"/>
      <c r="AG25" s="103"/>
      <c r="AH25" s="103"/>
      <c r="AI25" s="103"/>
      <c r="AJ25" s="103"/>
      <c r="AK25" s="103"/>
      <c r="AL25" s="122">
        <v>212559409</v>
      </c>
      <c r="AM25" s="97">
        <v>25.04</v>
      </c>
      <c r="AN25" s="123">
        <v>33.5</v>
      </c>
      <c r="AO25" s="124">
        <v>8.5519999999999996</v>
      </c>
      <c r="AP25" s="125">
        <v>5.0599999999999996</v>
      </c>
      <c r="AQ25" s="122">
        <v>14103.451999999999</v>
      </c>
      <c r="AR25" s="97">
        <v>3.4</v>
      </c>
      <c r="AS25" s="123">
        <v>177.96100000000001</v>
      </c>
      <c r="AT25" s="124">
        <v>8.11</v>
      </c>
      <c r="AU25" s="125">
        <v>10.1</v>
      </c>
      <c r="AV25" s="122">
        <v>17.899999999999999</v>
      </c>
      <c r="AW25" s="97"/>
      <c r="AX25" s="123">
        <v>2.2000000000000002</v>
      </c>
      <c r="AY25" s="124">
        <v>75.88</v>
      </c>
      <c r="AZ25" s="125">
        <v>0.75900000000000001</v>
      </c>
    </row>
    <row r="26" spans="1:52" x14ac:dyDescent="0.25">
      <c r="A26" s="117" t="s">
        <v>184</v>
      </c>
      <c r="B26" s="118" t="s">
        <v>777</v>
      </c>
      <c r="C26" s="119" t="s">
        <v>778</v>
      </c>
      <c r="D26" s="120" t="s">
        <v>779</v>
      </c>
      <c r="E26" s="121">
        <v>157</v>
      </c>
      <c r="F26" s="117">
        <v>0</v>
      </c>
      <c r="G26" s="118">
        <v>0.71399999999999997</v>
      </c>
      <c r="H26" s="119">
        <v>3</v>
      </c>
      <c r="I26" s="120">
        <v>0</v>
      </c>
      <c r="J26" s="121">
        <v>0</v>
      </c>
      <c r="K26" s="117">
        <v>358.87099999999998</v>
      </c>
      <c r="L26" s="118">
        <v>0</v>
      </c>
      <c r="M26" s="119">
        <v>1.633</v>
      </c>
      <c r="N26" s="120">
        <v>6.8570000000000002</v>
      </c>
      <c r="O26" s="121">
        <v>0</v>
      </c>
      <c r="P26" s="117">
        <v>0</v>
      </c>
      <c r="Q26" s="103"/>
      <c r="R26" s="103"/>
      <c r="S26" s="103"/>
      <c r="T26" s="103"/>
      <c r="U26" s="103"/>
      <c r="V26" s="103"/>
      <c r="W26" s="103"/>
      <c r="X26" s="103"/>
      <c r="Y26" s="103"/>
      <c r="Z26" s="103"/>
      <c r="AA26" s="103"/>
      <c r="AB26" s="103"/>
      <c r="AC26" s="103"/>
      <c r="AD26" s="103"/>
      <c r="AE26" s="103"/>
      <c r="AF26" s="103"/>
      <c r="AG26" s="103"/>
      <c r="AH26" s="103"/>
      <c r="AI26" s="103"/>
      <c r="AJ26" s="103"/>
      <c r="AK26" s="103"/>
      <c r="AL26" s="122">
        <v>437483</v>
      </c>
      <c r="AM26" s="97">
        <v>81.346999999999994</v>
      </c>
      <c r="AN26" s="123">
        <v>32.4</v>
      </c>
      <c r="AO26" s="124">
        <v>4.5910000000000002</v>
      </c>
      <c r="AP26" s="125">
        <v>2.3820000000000001</v>
      </c>
      <c r="AQ26" s="122">
        <v>71809.251000000004</v>
      </c>
      <c r="AR26" s="97"/>
      <c r="AS26" s="123">
        <v>201.285</v>
      </c>
      <c r="AT26" s="124">
        <v>12.79</v>
      </c>
      <c r="AU26" s="125">
        <v>2</v>
      </c>
      <c r="AV26" s="122">
        <v>30.9</v>
      </c>
      <c r="AW26" s="97"/>
      <c r="AX26" s="123">
        <v>2.7</v>
      </c>
      <c r="AY26" s="124">
        <v>75.86</v>
      </c>
      <c r="AZ26" s="125">
        <v>0.85299999999999998</v>
      </c>
    </row>
    <row r="27" spans="1:52" ht="30" x14ac:dyDescent="0.25">
      <c r="A27" s="117" t="s">
        <v>186</v>
      </c>
      <c r="B27" s="118" t="s">
        <v>780</v>
      </c>
      <c r="C27" s="119" t="s">
        <v>781</v>
      </c>
      <c r="D27" s="120" t="s">
        <v>782</v>
      </c>
      <c r="E27" s="121">
        <v>202540</v>
      </c>
      <c r="F27" s="117">
        <v>274</v>
      </c>
      <c r="G27" s="118">
        <v>803.57100000000003</v>
      </c>
      <c r="H27" s="119">
        <v>7604</v>
      </c>
      <c r="I27" s="120">
        <v>28</v>
      </c>
      <c r="J27" s="121">
        <v>75.856999999999999</v>
      </c>
      <c r="K27" s="117">
        <v>29148.968000000001</v>
      </c>
      <c r="L27" s="118">
        <v>39.433</v>
      </c>
      <c r="M27" s="119">
        <v>115.648</v>
      </c>
      <c r="N27" s="120">
        <v>1094.346</v>
      </c>
      <c r="O27" s="121">
        <v>4.03</v>
      </c>
      <c r="P27" s="117">
        <v>10.917</v>
      </c>
      <c r="Q27" s="103"/>
      <c r="R27" s="103"/>
      <c r="S27" s="103"/>
      <c r="T27" s="103"/>
      <c r="U27" s="103"/>
      <c r="V27" s="103"/>
      <c r="W27" s="103"/>
      <c r="X27" s="103"/>
      <c r="Y27" s="103"/>
      <c r="Z27" s="103">
        <v>5738</v>
      </c>
      <c r="AA27" s="103">
        <v>1155283</v>
      </c>
      <c r="AB27" s="103">
        <v>166.26499999999999</v>
      </c>
      <c r="AC27" s="103">
        <v>0.82599999999999996</v>
      </c>
      <c r="AD27" s="103">
        <v>4644</v>
      </c>
      <c r="AE27" s="103">
        <v>0.66800000000000004</v>
      </c>
      <c r="AF27" s="103"/>
      <c r="AG27" s="103"/>
      <c r="AH27" s="103" t="s">
        <v>580</v>
      </c>
      <c r="AI27" s="103">
        <v>4739</v>
      </c>
      <c r="AJ27" s="103">
        <v>7.0000000000000007E-2</v>
      </c>
      <c r="AK27" s="103"/>
      <c r="AL27" s="122">
        <v>6948445</v>
      </c>
      <c r="AM27" s="97">
        <v>65.180000000000007</v>
      </c>
      <c r="AN27" s="123">
        <v>44.7</v>
      </c>
      <c r="AO27" s="124">
        <v>20.800999999999998</v>
      </c>
      <c r="AP27" s="125">
        <v>13.272</v>
      </c>
      <c r="AQ27" s="122">
        <v>18563.307000000001</v>
      </c>
      <c r="AR27" s="97">
        <v>1.5</v>
      </c>
      <c r="AS27" s="123">
        <v>424.68799999999999</v>
      </c>
      <c r="AT27" s="124">
        <v>5.81</v>
      </c>
      <c r="AU27" s="125">
        <v>30.1</v>
      </c>
      <c r="AV27" s="122">
        <v>44.4</v>
      </c>
      <c r="AW27" s="97"/>
      <c r="AX27" s="123">
        <v>7.4539999999999997</v>
      </c>
      <c r="AY27" s="124">
        <v>75.05</v>
      </c>
      <c r="AZ27" s="125">
        <v>0.81299999999999994</v>
      </c>
    </row>
    <row r="28" spans="1:52" x14ac:dyDescent="0.25">
      <c r="A28" s="117" t="s">
        <v>188</v>
      </c>
      <c r="B28" s="118" t="s">
        <v>783</v>
      </c>
      <c r="C28" s="119" t="s">
        <v>784</v>
      </c>
      <c r="D28" s="120" t="s">
        <v>785</v>
      </c>
      <c r="E28" s="121">
        <v>6828</v>
      </c>
      <c r="F28" s="117">
        <v>121</v>
      </c>
      <c r="G28" s="118">
        <v>99.143000000000001</v>
      </c>
      <c r="H28" s="119">
        <v>85</v>
      </c>
      <c r="I28" s="120">
        <v>0</v>
      </c>
      <c r="J28" s="121">
        <v>1.143</v>
      </c>
      <c r="K28" s="117">
        <v>326.64699999999999</v>
      </c>
      <c r="L28" s="118">
        <v>5.7889999999999997</v>
      </c>
      <c r="M28" s="119">
        <v>4.7430000000000003</v>
      </c>
      <c r="N28" s="120">
        <v>4.0659999999999998</v>
      </c>
      <c r="O28" s="121">
        <v>0</v>
      </c>
      <c r="P28" s="117">
        <v>5.5E-2</v>
      </c>
      <c r="Q28" s="103"/>
      <c r="R28" s="103"/>
      <c r="S28" s="103"/>
      <c r="T28" s="103"/>
      <c r="U28" s="103"/>
      <c r="V28" s="103"/>
      <c r="W28" s="103"/>
      <c r="X28" s="103"/>
      <c r="Y28" s="103"/>
      <c r="Z28" s="103"/>
      <c r="AA28" s="103"/>
      <c r="AB28" s="103"/>
      <c r="AC28" s="103"/>
      <c r="AD28" s="103"/>
      <c r="AE28" s="103"/>
      <c r="AF28" s="103"/>
      <c r="AG28" s="103"/>
      <c r="AH28" s="103"/>
      <c r="AI28" s="103"/>
      <c r="AJ28" s="103"/>
      <c r="AK28" s="103"/>
      <c r="AL28" s="122">
        <v>20903278</v>
      </c>
      <c r="AM28" s="97">
        <v>70.150999999999996</v>
      </c>
      <c r="AN28" s="123">
        <v>17.600000000000001</v>
      </c>
      <c r="AO28" s="124">
        <v>2.4089999999999998</v>
      </c>
      <c r="AP28" s="125">
        <v>1.3580000000000001</v>
      </c>
      <c r="AQ28" s="122">
        <v>1703.1020000000001</v>
      </c>
      <c r="AR28" s="97">
        <v>43.7</v>
      </c>
      <c r="AS28" s="123">
        <v>269.048</v>
      </c>
      <c r="AT28" s="124">
        <v>2.42</v>
      </c>
      <c r="AU28" s="125">
        <v>1.6</v>
      </c>
      <c r="AV28" s="122">
        <v>23.9</v>
      </c>
      <c r="AW28" s="97">
        <v>11.877000000000001</v>
      </c>
      <c r="AX28" s="123">
        <v>0.4</v>
      </c>
      <c r="AY28" s="124">
        <v>61.58</v>
      </c>
      <c r="AZ28" s="125">
        <v>0.42299999999999999</v>
      </c>
    </row>
    <row r="29" spans="1:52" x14ac:dyDescent="0.25">
      <c r="A29" s="117" t="s">
        <v>190</v>
      </c>
      <c r="B29" s="118" t="s">
        <v>786</v>
      </c>
      <c r="C29" s="119" t="s">
        <v>191</v>
      </c>
      <c r="D29" s="120" t="s">
        <v>787</v>
      </c>
      <c r="E29" s="121">
        <v>822</v>
      </c>
      <c r="F29" s="117">
        <v>4</v>
      </c>
      <c r="G29" s="118">
        <v>5.1429999999999998</v>
      </c>
      <c r="H29" s="119">
        <v>2</v>
      </c>
      <c r="I29" s="120">
        <v>0</v>
      </c>
      <c r="J29" s="121">
        <v>0</v>
      </c>
      <c r="K29" s="117">
        <v>69.129000000000005</v>
      </c>
      <c r="L29" s="118">
        <v>0.33600000000000002</v>
      </c>
      <c r="M29" s="119">
        <v>0.433</v>
      </c>
      <c r="N29" s="120">
        <v>0.16800000000000001</v>
      </c>
      <c r="O29" s="121">
        <v>0</v>
      </c>
      <c r="P29" s="117">
        <v>0</v>
      </c>
      <c r="Q29" s="103"/>
      <c r="R29" s="103"/>
      <c r="S29" s="103"/>
      <c r="T29" s="103"/>
      <c r="U29" s="103"/>
      <c r="V29" s="103"/>
      <c r="W29" s="103"/>
      <c r="X29" s="103"/>
      <c r="Y29" s="103"/>
      <c r="Z29" s="103"/>
      <c r="AA29" s="103"/>
      <c r="AB29" s="103"/>
      <c r="AC29" s="103"/>
      <c r="AD29" s="103"/>
      <c r="AE29" s="103"/>
      <c r="AF29" s="103"/>
      <c r="AG29" s="103"/>
      <c r="AH29" s="103"/>
      <c r="AI29" s="103"/>
      <c r="AJ29" s="103"/>
      <c r="AK29" s="103"/>
      <c r="AL29" s="122">
        <v>11890781</v>
      </c>
      <c r="AM29" s="97">
        <v>423.06200000000001</v>
      </c>
      <c r="AN29" s="123">
        <v>17.5</v>
      </c>
      <c r="AO29" s="124">
        <v>2.5619999999999998</v>
      </c>
      <c r="AP29" s="125">
        <v>1.504</v>
      </c>
      <c r="AQ29" s="122">
        <v>702.22500000000002</v>
      </c>
      <c r="AR29" s="97">
        <v>71.7</v>
      </c>
      <c r="AS29" s="123">
        <v>293.06799999999998</v>
      </c>
      <c r="AT29" s="124">
        <v>6.05</v>
      </c>
      <c r="AU29" s="125"/>
      <c r="AV29" s="122"/>
      <c r="AW29" s="97">
        <v>6.1440000000000001</v>
      </c>
      <c r="AX29" s="123">
        <v>0.8</v>
      </c>
      <c r="AY29" s="124">
        <v>61.58</v>
      </c>
      <c r="AZ29" s="125">
        <v>0.41699999999999998</v>
      </c>
    </row>
    <row r="30" spans="1:52" x14ac:dyDescent="0.25">
      <c r="A30" s="117" t="s">
        <v>192</v>
      </c>
      <c r="B30" s="118" t="s">
        <v>788</v>
      </c>
      <c r="C30" s="119" t="s">
        <v>193</v>
      </c>
      <c r="D30" s="120" t="s">
        <v>789</v>
      </c>
      <c r="E30" s="121">
        <v>379</v>
      </c>
      <c r="F30" s="117">
        <v>1</v>
      </c>
      <c r="G30" s="118">
        <v>2.286</v>
      </c>
      <c r="H30" s="119"/>
      <c r="I30" s="120"/>
      <c r="J30" s="121">
        <v>0</v>
      </c>
      <c r="K30" s="117">
        <v>22.669</v>
      </c>
      <c r="L30" s="118">
        <v>0.06</v>
      </c>
      <c r="M30" s="119">
        <v>0.13700000000000001</v>
      </c>
      <c r="N30" s="120"/>
      <c r="O30" s="121"/>
      <c r="P30" s="117">
        <v>0</v>
      </c>
      <c r="Q30" s="103"/>
      <c r="R30" s="103"/>
      <c r="S30" s="103"/>
      <c r="T30" s="103"/>
      <c r="U30" s="103"/>
      <c r="V30" s="103"/>
      <c r="W30" s="103"/>
      <c r="X30" s="103"/>
      <c r="Y30" s="103"/>
      <c r="Z30" s="103"/>
      <c r="AA30" s="103"/>
      <c r="AB30" s="103"/>
      <c r="AC30" s="103"/>
      <c r="AD30" s="103"/>
      <c r="AE30" s="103"/>
      <c r="AF30" s="103"/>
      <c r="AG30" s="103"/>
      <c r="AH30" s="103"/>
      <c r="AI30" s="103"/>
      <c r="AJ30" s="103"/>
      <c r="AK30" s="103"/>
      <c r="AL30" s="122">
        <v>16718971</v>
      </c>
      <c r="AM30" s="97">
        <v>90.671999999999997</v>
      </c>
      <c r="AN30" s="123">
        <v>25.6</v>
      </c>
      <c r="AO30" s="124">
        <v>4.4119999999999999</v>
      </c>
      <c r="AP30" s="125">
        <v>2.3849999999999998</v>
      </c>
      <c r="AQ30" s="122">
        <v>3645.07</v>
      </c>
      <c r="AR30" s="97"/>
      <c r="AS30" s="123">
        <v>270.892</v>
      </c>
      <c r="AT30" s="124">
        <v>4</v>
      </c>
      <c r="AU30" s="125">
        <v>2</v>
      </c>
      <c r="AV30" s="122">
        <v>33.700000000000003</v>
      </c>
      <c r="AW30" s="97">
        <v>66.228999999999999</v>
      </c>
      <c r="AX30" s="123">
        <v>0.8</v>
      </c>
      <c r="AY30" s="124">
        <v>69.819999999999993</v>
      </c>
      <c r="AZ30" s="125">
        <v>0.58199999999999996</v>
      </c>
    </row>
    <row r="31" spans="1:52" x14ac:dyDescent="0.25">
      <c r="A31" s="117" t="s">
        <v>194</v>
      </c>
      <c r="B31" s="118" t="s">
        <v>790</v>
      </c>
      <c r="C31" s="119" t="s">
        <v>791</v>
      </c>
      <c r="D31" s="120" t="s">
        <v>792</v>
      </c>
      <c r="E31" s="121">
        <v>26848</v>
      </c>
      <c r="F31" s="117">
        <v>571</v>
      </c>
      <c r="G31" s="118">
        <v>81.570999999999998</v>
      </c>
      <c r="H31" s="119">
        <v>448</v>
      </c>
      <c r="I31" s="120">
        <v>0</v>
      </c>
      <c r="J31" s="121">
        <v>0</v>
      </c>
      <c r="K31" s="117">
        <v>1011.3819999999999</v>
      </c>
      <c r="L31" s="118">
        <v>21.51</v>
      </c>
      <c r="M31" s="119">
        <v>3.073</v>
      </c>
      <c r="N31" s="120">
        <v>16.876000000000001</v>
      </c>
      <c r="O31" s="121">
        <v>0</v>
      </c>
      <c r="P31" s="117">
        <v>0</v>
      </c>
      <c r="Q31" s="103"/>
      <c r="R31" s="103"/>
      <c r="S31" s="103"/>
      <c r="T31" s="103"/>
      <c r="U31" s="103"/>
      <c r="V31" s="103"/>
      <c r="W31" s="103"/>
      <c r="X31" s="103"/>
      <c r="Y31" s="103"/>
      <c r="Z31" s="103"/>
      <c r="AA31" s="103"/>
      <c r="AB31" s="103"/>
      <c r="AC31" s="103"/>
      <c r="AD31" s="103"/>
      <c r="AE31" s="103"/>
      <c r="AF31" s="103"/>
      <c r="AG31" s="103"/>
      <c r="AH31" s="103"/>
      <c r="AI31" s="103"/>
      <c r="AJ31" s="103"/>
      <c r="AK31" s="103"/>
      <c r="AL31" s="122">
        <v>26545864</v>
      </c>
      <c r="AM31" s="97">
        <v>50.884999999999998</v>
      </c>
      <c r="AN31" s="123">
        <v>18.8</v>
      </c>
      <c r="AO31" s="124">
        <v>3.165</v>
      </c>
      <c r="AP31" s="125">
        <v>1.919</v>
      </c>
      <c r="AQ31" s="122">
        <v>3364.9259999999999</v>
      </c>
      <c r="AR31" s="97">
        <v>23.8</v>
      </c>
      <c r="AS31" s="123">
        <v>244.661</v>
      </c>
      <c r="AT31" s="124">
        <v>7.2</v>
      </c>
      <c r="AU31" s="125"/>
      <c r="AV31" s="122"/>
      <c r="AW31" s="97">
        <v>2.7349999999999999</v>
      </c>
      <c r="AX31" s="123">
        <v>1.3</v>
      </c>
      <c r="AY31" s="124">
        <v>59.29</v>
      </c>
      <c r="AZ31" s="125">
        <v>0.55600000000000005</v>
      </c>
    </row>
    <row r="32" spans="1:52" ht="30" x14ac:dyDescent="0.25">
      <c r="A32" s="117" t="s">
        <v>196</v>
      </c>
      <c r="B32" s="118" t="s">
        <v>793</v>
      </c>
      <c r="C32" s="119" t="s">
        <v>794</v>
      </c>
      <c r="D32" s="120" t="s">
        <v>795</v>
      </c>
      <c r="E32" s="121">
        <v>585400</v>
      </c>
      <c r="F32" s="117">
        <v>991</v>
      </c>
      <c r="G32" s="118">
        <v>6351.5709999999999</v>
      </c>
      <c r="H32" s="119">
        <v>15644</v>
      </c>
      <c r="I32" s="120">
        <v>12</v>
      </c>
      <c r="J32" s="121">
        <v>121.429</v>
      </c>
      <c r="K32" s="117">
        <v>15510.507</v>
      </c>
      <c r="L32" s="118">
        <v>26.257000000000001</v>
      </c>
      <c r="M32" s="119">
        <v>168.28899999999999</v>
      </c>
      <c r="N32" s="120">
        <v>414.49700000000001</v>
      </c>
      <c r="O32" s="121">
        <v>0.318</v>
      </c>
      <c r="P32" s="117">
        <v>3.2170000000000001</v>
      </c>
      <c r="Q32" s="103"/>
      <c r="R32" s="103"/>
      <c r="S32" s="103"/>
      <c r="T32" s="103"/>
      <c r="U32" s="103"/>
      <c r="V32" s="103"/>
      <c r="W32" s="103"/>
      <c r="X32" s="103"/>
      <c r="Y32" s="103"/>
      <c r="Z32" s="103"/>
      <c r="AA32" s="103"/>
      <c r="AB32" s="103"/>
      <c r="AC32" s="103"/>
      <c r="AD32" s="103"/>
      <c r="AE32" s="103"/>
      <c r="AF32" s="103"/>
      <c r="AG32" s="103"/>
      <c r="AH32" s="103"/>
      <c r="AI32" s="103">
        <v>108253</v>
      </c>
      <c r="AJ32" s="103">
        <v>0.28999999999999998</v>
      </c>
      <c r="AK32" s="103"/>
      <c r="AL32" s="122">
        <v>37742157</v>
      </c>
      <c r="AM32" s="97">
        <v>4.0369999999999999</v>
      </c>
      <c r="AN32" s="123">
        <v>41.4</v>
      </c>
      <c r="AO32" s="124">
        <v>16.984000000000002</v>
      </c>
      <c r="AP32" s="125">
        <v>10.797000000000001</v>
      </c>
      <c r="AQ32" s="122">
        <v>44017.591</v>
      </c>
      <c r="AR32" s="97">
        <v>0.5</v>
      </c>
      <c r="AS32" s="123">
        <v>105.599</v>
      </c>
      <c r="AT32" s="124">
        <v>7.37</v>
      </c>
      <c r="AU32" s="125">
        <v>12</v>
      </c>
      <c r="AV32" s="122">
        <v>16.600000000000001</v>
      </c>
      <c r="AW32" s="97"/>
      <c r="AX32" s="123">
        <v>2.5</v>
      </c>
      <c r="AY32" s="124">
        <v>82.43</v>
      </c>
      <c r="AZ32" s="125">
        <v>0.92600000000000005</v>
      </c>
    </row>
    <row r="33" spans="1:52" x14ac:dyDescent="0.25">
      <c r="A33" s="117" t="s">
        <v>197</v>
      </c>
      <c r="B33" s="118" t="s">
        <v>796</v>
      </c>
      <c r="C33" s="119" t="s">
        <v>198</v>
      </c>
      <c r="D33" s="120" t="s">
        <v>797</v>
      </c>
      <c r="E33" s="121">
        <v>11872</v>
      </c>
      <c r="F33" s="117">
        <v>32</v>
      </c>
      <c r="G33" s="118">
        <v>25.143000000000001</v>
      </c>
      <c r="H33" s="119">
        <v>113</v>
      </c>
      <c r="I33" s="120">
        <v>0</v>
      </c>
      <c r="J33" s="121">
        <v>0.14299999999999999</v>
      </c>
      <c r="K33" s="117">
        <v>21352.978999999999</v>
      </c>
      <c r="L33" s="118">
        <v>57.555</v>
      </c>
      <c r="M33" s="119">
        <v>45.222000000000001</v>
      </c>
      <c r="N33" s="120">
        <v>203.24199999999999</v>
      </c>
      <c r="O33" s="121">
        <v>0</v>
      </c>
      <c r="P33" s="117">
        <v>0.25700000000000001</v>
      </c>
      <c r="Q33" s="103"/>
      <c r="R33" s="103"/>
      <c r="S33" s="103"/>
      <c r="T33" s="103"/>
      <c r="U33" s="103"/>
      <c r="V33" s="103"/>
      <c r="W33" s="103"/>
      <c r="X33" s="103"/>
      <c r="Y33" s="103"/>
      <c r="Z33" s="103"/>
      <c r="AA33" s="103"/>
      <c r="AB33" s="103"/>
      <c r="AC33" s="103"/>
      <c r="AD33" s="103"/>
      <c r="AE33" s="103"/>
      <c r="AF33" s="103"/>
      <c r="AG33" s="103"/>
      <c r="AH33" s="103"/>
      <c r="AI33" s="103"/>
      <c r="AJ33" s="103"/>
      <c r="AK33" s="103"/>
      <c r="AL33" s="122">
        <v>555988</v>
      </c>
      <c r="AM33" s="97">
        <v>135.58000000000001</v>
      </c>
      <c r="AN33" s="123">
        <v>25.7</v>
      </c>
      <c r="AO33" s="124">
        <v>4.46</v>
      </c>
      <c r="AP33" s="125">
        <v>3.4369999999999998</v>
      </c>
      <c r="AQ33" s="122">
        <v>6222.5540000000001</v>
      </c>
      <c r="AR33" s="97"/>
      <c r="AS33" s="123">
        <v>182.21899999999999</v>
      </c>
      <c r="AT33" s="124">
        <v>2.42</v>
      </c>
      <c r="AU33" s="125">
        <v>2.1</v>
      </c>
      <c r="AV33" s="122">
        <v>16.5</v>
      </c>
      <c r="AW33" s="97"/>
      <c r="AX33" s="123">
        <v>2.1</v>
      </c>
      <c r="AY33" s="124">
        <v>72.98</v>
      </c>
      <c r="AZ33" s="125">
        <v>0.65400000000000003</v>
      </c>
    </row>
    <row r="34" spans="1:52" ht="30" x14ac:dyDescent="0.25">
      <c r="A34" s="117" t="s">
        <v>199</v>
      </c>
      <c r="B34" s="118" t="s">
        <v>798</v>
      </c>
      <c r="C34" s="119" t="s">
        <v>200</v>
      </c>
      <c r="D34" s="120" t="s">
        <v>799</v>
      </c>
      <c r="E34" s="121">
        <v>4963</v>
      </c>
      <c r="F34" s="117">
        <v>0</v>
      </c>
      <c r="G34" s="118">
        <v>2.1429999999999998</v>
      </c>
      <c r="H34" s="119">
        <v>63</v>
      </c>
      <c r="I34" s="120">
        <v>0</v>
      </c>
      <c r="J34" s="121">
        <v>0</v>
      </c>
      <c r="K34" s="117">
        <v>1027.586</v>
      </c>
      <c r="L34" s="118">
        <v>0</v>
      </c>
      <c r="M34" s="119">
        <v>0.44400000000000001</v>
      </c>
      <c r="N34" s="120">
        <v>13.044</v>
      </c>
      <c r="O34" s="121">
        <v>0</v>
      </c>
      <c r="P34" s="117">
        <v>0</v>
      </c>
      <c r="Q34" s="103"/>
      <c r="R34" s="103"/>
      <c r="S34" s="103"/>
      <c r="T34" s="103"/>
      <c r="U34" s="103"/>
      <c r="V34" s="103"/>
      <c r="W34" s="103"/>
      <c r="X34" s="103"/>
      <c r="Y34" s="103"/>
      <c r="Z34" s="103"/>
      <c r="AA34" s="103"/>
      <c r="AB34" s="103"/>
      <c r="AC34" s="103"/>
      <c r="AD34" s="103"/>
      <c r="AE34" s="103"/>
      <c r="AF34" s="103"/>
      <c r="AG34" s="103"/>
      <c r="AH34" s="103"/>
      <c r="AI34" s="103"/>
      <c r="AJ34" s="103"/>
      <c r="AK34" s="103"/>
      <c r="AL34" s="122">
        <v>4829764</v>
      </c>
      <c r="AM34" s="97">
        <v>7.4790000000000001</v>
      </c>
      <c r="AN34" s="123">
        <v>18.3</v>
      </c>
      <c r="AO34" s="124">
        <v>3.6549999999999998</v>
      </c>
      <c r="AP34" s="125">
        <v>2.2509999999999999</v>
      </c>
      <c r="AQ34" s="122">
        <v>661.24</v>
      </c>
      <c r="AR34" s="97"/>
      <c r="AS34" s="123">
        <v>435.72699999999998</v>
      </c>
      <c r="AT34" s="124">
        <v>6.1</v>
      </c>
      <c r="AU34" s="125"/>
      <c r="AV34" s="122"/>
      <c r="AW34" s="97">
        <v>16.603000000000002</v>
      </c>
      <c r="AX34" s="123">
        <v>1</v>
      </c>
      <c r="AY34" s="124">
        <v>53.28</v>
      </c>
      <c r="AZ34" s="125">
        <v>0.36699999999999999</v>
      </c>
    </row>
    <row r="35" spans="1:52" x14ac:dyDescent="0.25">
      <c r="A35" s="117" t="s">
        <v>201</v>
      </c>
      <c r="B35" s="118" t="s">
        <v>800</v>
      </c>
      <c r="C35" s="119" t="s">
        <v>801</v>
      </c>
      <c r="D35" s="120" t="s">
        <v>802</v>
      </c>
      <c r="E35" s="121">
        <v>2141</v>
      </c>
      <c r="F35" s="117">
        <v>28</v>
      </c>
      <c r="G35" s="118">
        <v>24.286000000000001</v>
      </c>
      <c r="H35" s="119">
        <v>104</v>
      </c>
      <c r="I35" s="120">
        <v>0</v>
      </c>
      <c r="J35" s="121">
        <v>0.28599999999999998</v>
      </c>
      <c r="K35" s="117">
        <v>130.34299999999999</v>
      </c>
      <c r="L35" s="118">
        <v>1.7050000000000001</v>
      </c>
      <c r="M35" s="119">
        <v>1.4790000000000001</v>
      </c>
      <c r="N35" s="120">
        <v>6.3310000000000004</v>
      </c>
      <c r="O35" s="121">
        <v>0</v>
      </c>
      <c r="P35" s="117">
        <v>1.7000000000000001E-2</v>
      </c>
      <c r="Q35" s="103"/>
      <c r="R35" s="103"/>
      <c r="S35" s="103"/>
      <c r="T35" s="103"/>
      <c r="U35" s="103"/>
      <c r="V35" s="103"/>
      <c r="W35" s="103"/>
      <c r="X35" s="103"/>
      <c r="Y35" s="103"/>
      <c r="Z35" s="103"/>
      <c r="AA35" s="103"/>
      <c r="AB35" s="103"/>
      <c r="AC35" s="103"/>
      <c r="AD35" s="103"/>
      <c r="AE35" s="103"/>
      <c r="AF35" s="103"/>
      <c r="AG35" s="103"/>
      <c r="AH35" s="103"/>
      <c r="AI35" s="103"/>
      <c r="AJ35" s="103"/>
      <c r="AK35" s="103"/>
      <c r="AL35" s="122">
        <v>16425859</v>
      </c>
      <c r="AM35" s="97">
        <v>11.833</v>
      </c>
      <c r="AN35" s="123">
        <v>16.7</v>
      </c>
      <c r="AO35" s="124">
        <v>2.4860000000000002</v>
      </c>
      <c r="AP35" s="125">
        <v>1.446</v>
      </c>
      <c r="AQ35" s="122">
        <v>1768.153</v>
      </c>
      <c r="AR35" s="97">
        <v>38.4</v>
      </c>
      <c r="AS35" s="123">
        <v>280.995</v>
      </c>
      <c r="AT35" s="124">
        <v>6.1</v>
      </c>
      <c r="AU35" s="125"/>
      <c r="AV35" s="122"/>
      <c r="AW35" s="97">
        <v>5.8179999999999996</v>
      </c>
      <c r="AX35" s="123"/>
      <c r="AY35" s="124">
        <v>54.24</v>
      </c>
      <c r="AZ35" s="125">
        <v>0.40400000000000003</v>
      </c>
    </row>
    <row r="36" spans="1:52" ht="30" x14ac:dyDescent="0.25">
      <c r="A36" s="117" t="s">
        <v>203</v>
      </c>
      <c r="B36" s="118" t="s">
        <v>803</v>
      </c>
      <c r="C36" s="119" t="s">
        <v>804</v>
      </c>
      <c r="D36" s="120" t="s">
        <v>805</v>
      </c>
      <c r="E36" s="121">
        <v>612564</v>
      </c>
      <c r="F36" s="117">
        <v>3591</v>
      </c>
      <c r="G36" s="118">
        <v>2390.4290000000001</v>
      </c>
      <c r="H36" s="119">
        <v>16660</v>
      </c>
      <c r="I36" s="120">
        <v>52</v>
      </c>
      <c r="J36" s="121">
        <v>43.143000000000001</v>
      </c>
      <c r="K36" s="117">
        <v>32044.22</v>
      </c>
      <c r="L36" s="118">
        <v>187.851</v>
      </c>
      <c r="M36" s="119">
        <v>125.047</v>
      </c>
      <c r="N36" s="120">
        <v>871.51199999999994</v>
      </c>
      <c r="O36" s="121">
        <v>2.72</v>
      </c>
      <c r="P36" s="117">
        <v>2.2570000000000001</v>
      </c>
      <c r="Q36" s="103"/>
      <c r="R36" s="103"/>
      <c r="S36" s="103"/>
      <c r="T36" s="103"/>
      <c r="U36" s="103"/>
      <c r="V36" s="103"/>
      <c r="W36" s="103"/>
      <c r="X36" s="103"/>
      <c r="Y36" s="103"/>
      <c r="Z36" s="103"/>
      <c r="AA36" s="103"/>
      <c r="AB36" s="103"/>
      <c r="AC36" s="103"/>
      <c r="AD36" s="103"/>
      <c r="AE36" s="103"/>
      <c r="AF36" s="103"/>
      <c r="AG36" s="103"/>
      <c r="AH36" s="103"/>
      <c r="AI36" s="103"/>
      <c r="AJ36" s="103"/>
      <c r="AK36" s="103"/>
      <c r="AL36" s="122">
        <v>19116209</v>
      </c>
      <c r="AM36" s="97">
        <v>24.282</v>
      </c>
      <c r="AN36" s="123">
        <v>35.4</v>
      </c>
      <c r="AO36" s="124">
        <v>11.087</v>
      </c>
      <c r="AP36" s="125">
        <v>6.9379999999999997</v>
      </c>
      <c r="AQ36" s="122">
        <v>22767.037</v>
      </c>
      <c r="AR36" s="97">
        <v>1.3</v>
      </c>
      <c r="AS36" s="123">
        <v>127.99299999999999</v>
      </c>
      <c r="AT36" s="124">
        <v>8.4600000000000009</v>
      </c>
      <c r="AU36" s="125">
        <v>34.200000000000003</v>
      </c>
      <c r="AV36" s="122">
        <v>41.5</v>
      </c>
      <c r="AW36" s="97"/>
      <c r="AX36" s="123">
        <v>2.11</v>
      </c>
      <c r="AY36" s="124">
        <v>80.180000000000007</v>
      </c>
      <c r="AZ36" s="125">
        <v>0.84299999999999997</v>
      </c>
    </row>
    <row r="37" spans="1:52" x14ac:dyDescent="0.25">
      <c r="A37" s="117" t="s">
        <v>205</v>
      </c>
      <c r="B37" s="118" t="s">
        <v>806</v>
      </c>
      <c r="C37" s="119" t="s">
        <v>807</v>
      </c>
      <c r="D37" s="120" t="s">
        <v>808</v>
      </c>
      <c r="E37" s="121">
        <v>96023</v>
      </c>
      <c r="F37" s="117">
        <v>60</v>
      </c>
      <c r="G37" s="118">
        <v>80.429000000000002</v>
      </c>
      <c r="H37" s="119">
        <v>4782</v>
      </c>
      <c r="I37" s="120">
        <v>0</v>
      </c>
      <c r="J37" s="121">
        <v>1.714</v>
      </c>
      <c r="K37" s="117">
        <v>66.713999999999999</v>
      </c>
      <c r="L37" s="118">
        <v>4.2000000000000003E-2</v>
      </c>
      <c r="M37" s="119">
        <v>5.6000000000000001E-2</v>
      </c>
      <c r="N37" s="120">
        <v>3.3220000000000001</v>
      </c>
      <c r="O37" s="121">
        <v>0</v>
      </c>
      <c r="P37" s="117">
        <v>1E-3</v>
      </c>
      <c r="Q37" s="103"/>
      <c r="R37" s="103"/>
      <c r="S37" s="103"/>
      <c r="T37" s="103"/>
      <c r="U37" s="103"/>
      <c r="V37" s="103"/>
      <c r="W37" s="103"/>
      <c r="X37" s="103"/>
      <c r="Y37" s="103"/>
      <c r="Z37" s="103"/>
      <c r="AA37" s="103"/>
      <c r="AB37" s="103"/>
      <c r="AC37" s="103"/>
      <c r="AD37" s="103"/>
      <c r="AE37" s="103"/>
      <c r="AF37" s="103"/>
      <c r="AG37" s="103"/>
      <c r="AH37" s="103"/>
      <c r="AI37" s="103"/>
      <c r="AJ37" s="103"/>
      <c r="AK37" s="103"/>
      <c r="AL37" s="122">
        <v>1439323774</v>
      </c>
      <c r="AM37" s="97">
        <v>147.67400000000001</v>
      </c>
      <c r="AN37" s="123">
        <v>38.700000000000003</v>
      </c>
      <c r="AO37" s="124">
        <v>10.641</v>
      </c>
      <c r="AP37" s="125">
        <v>5.9290000000000003</v>
      </c>
      <c r="AQ37" s="122">
        <v>15308.712</v>
      </c>
      <c r="AR37" s="97">
        <v>0.7</v>
      </c>
      <c r="AS37" s="123">
        <v>261.899</v>
      </c>
      <c r="AT37" s="124">
        <v>9.74</v>
      </c>
      <c r="AU37" s="125">
        <v>1.9</v>
      </c>
      <c r="AV37" s="122">
        <v>48.4</v>
      </c>
      <c r="AW37" s="97"/>
      <c r="AX37" s="123">
        <v>4.34</v>
      </c>
      <c r="AY37" s="124">
        <v>76.91</v>
      </c>
      <c r="AZ37" s="125">
        <v>0.752</v>
      </c>
    </row>
    <row r="38" spans="1:52" ht="30" x14ac:dyDescent="0.25">
      <c r="A38" s="117" t="s">
        <v>207</v>
      </c>
      <c r="B38" s="118" t="s">
        <v>809</v>
      </c>
      <c r="C38" s="119" t="s">
        <v>810</v>
      </c>
      <c r="D38" s="120" t="s">
        <v>811</v>
      </c>
      <c r="E38" s="121">
        <v>1654880</v>
      </c>
      <c r="F38" s="117">
        <v>12105</v>
      </c>
      <c r="G38" s="118">
        <v>11453.286</v>
      </c>
      <c r="H38" s="119">
        <v>43495</v>
      </c>
      <c r="I38" s="120">
        <v>282</v>
      </c>
      <c r="J38" s="121">
        <v>257.85700000000003</v>
      </c>
      <c r="K38" s="117">
        <v>32523.313999999998</v>
      </c>
      <c r="L38" s="118">
        <v>237.899</v>
      </c>
      <c r="M38" s="119">
        <v>225.09100000000001</v>
      </c>
      <c r="N38" s="120">
        <v>854.80600000000004</v>
      </c>
      <c r="O38" s="121">
        <v>5.5419999999999998</v>
      </c>
      <c r="P38" s="117">
        <v>5.0679999999999996</v>
      </c>
      <c r="Q38" s="103"/>
      <c r="R38" s="103"/>
      <c r="S38" s="103"/>
      <c r="T38" s="103"/>
      <c r="U38" s="103"/>
      <c r="V38" s="103"/>
      <c r="W38" s="103"/>
      <c r="X38" s="103"/>
      <c r="Y38" s="103"/>
      <c r="Z38" s="103"/>
      <c r="AA38" s="103"/>
      <c r="AB38" s="103"/>
      <c r="AC38" s="103"/>
      <c r="AD38" s="103"/>
      <c r="AE38" s="103"/>
      <c r="AF38" s="103"/>
      <c r="AG38" s="103"/>
      <c r="AH38" s="103"/>
      <c r="AI38" s="103"/>
      <c r="AJ38" s="103"/>
      <c r="AK38" s="103"/>
      <c r="AL38" s="122">
        <v>50882884</v>
      </c>
      <c r="AM38" s="97">
        <v>44.222999999999999</v>
      </c>
      <c r="AN38" s="123">
        <v>32.200000000000003</v>
      </c>
      <c r="AO38" s="124">
        <v>7.6459999999999999</v>
      </c>
      <c r="AP38" s="125">
        <v>4.3120000000000003</v>
      </c>
      <c r="AQ38" s="122">
        <v>13254.949000000001</v>
      </c>
      <c r="AR38" s="97">
        <v>4.5</v>
      </c>
      <c r="AS38" s="123">
        <v>124.24</v>
      </c>
      <c r="AT38" s="124">
        <v>7.44</v>
      </c>
      <c r="AU38" s="125">
        <v>4.7</v>
      </c>
      <c r="AV38" s="122">
        <v>13.5</v>
      </c>
      <c r="AW38" s="97">
        <v>65.385999999999996</v>
      </c>
      <c r="AX38" s="123">
        <v>1.71</v>
      </c>
      <c r="AY38" s="124">
        <v>77.290000000000006</v>
      </c>
      <c r="AZ38" s="125">
        <v>0.747</v>
      </c>
    </row>
    <row r="39" spans="1:52" x14ac:dyDescent="0.25">
      <c r="A39" s="117" t="s">
        <v>209</v>
      </c>
      <c r="B39" s="118" t="s">
        <v>812</v>
      </c>
      <c r="C39" s="119" t="s">
        <v>210</v>
      </c>
      <c r="D39" s="120" t="s">
        <v>813</v>
      </c>
      <c r="E39" s="121">
        <v>823</v>
      </c>
      <c r="F39" s="117">
        <v>0</v>
      </c>
      <c r="G39" s="118">
        <v>15.429</v>
      </c>
      <c r="H39" s="119">
        <v>10</v>
      </c>
      <c r="I39" s="120">
        <v>0</v>
      </c>
      <c r="J39" s="121">
        <v>0.42899999999999999</v>
      </c>
      <c r="K39" s="117">
        <v>946.41800000000001</v>
      </c>
      <c r="L39" s="118">
        <v>0</v>
      </c>
      <c r="M39" s="119">
        <v>17.742000000000001</v>
      </c>
      <c r="N39" s="120">
        <v>11.5</v>
      </c>
      <c r="O39" s="121">
        <v>0</v>
      </c>
      <c r="P39" s="117">
        <v>0.49299999999999999</v>
      </c>
      <c r="Q39" s="103"/>
      <c r="R39" s="103"/>
      <c r="S39" s="103"/>
      <c r="T39" s="103"/>
      <c r="U39" s="103"/>
      <c r="V39" s="103"/>
      <c r="W39" s="103"/>
      <c r="X39" s="103"/>
      <c r="Y39" s="103"/>
      <c r="Z39" s="103"/>
      <c r="AA39" s="103"/>
      <c r="AB39" s="103"/>
      <c r="AC39" s="103"/>
      <c r="AD39" s="103"/>
      <c r="AE39" s="103"/>
      <c r="AF39" s="103"/>
      <c r="AG39" s="103"/>
      <c r="AH39" s="103"/>
      <c r="AI39" s="103"/>
      <c r="AJ39" s="103"/>
      <c r="AK39" s="103"/>
      <c r="AL39" s="122">
        <v>869595</v>
      </c>
      <c r="AM39" s="97">
        <v>437.35199999999998</v>
      </c>
      <c r="AN39" s="123">
        <v>20.399999999999999</v>
      </c>
      <c r="AO39" s="124">
        <v>2.9630000000000001</v>
      </c>
      <c r="AP39" s="125">
        <v>1.726</v>
      </c>
      <c r="AQ39" s="122">
        <v>1413.89</v>
      </c>
      <c r="AR39" s="97">
        <v>18.100000000000001</v>
      </c>
      <c r="AS39" s="123">
        <v>261.51600000000002</v>
      </c>
      <c r="AT39" s="124">
        <v>11.88</v>
      </c>
      <c r="AU39" s="125">
        <v>4.4000000000000004</v>
      </c>
      <c r="AV39" s="122">
        <v>23.6</v>
      </c>
      <c r="AW39" s="97">
        <v>15.574</v>
      </c>
      <c r="AX39" s="123">
        <v>2.2000000000000002</v>
      </c>
      <c r="AY39" s="124">
        <v>64.319999999999993</v>
      </c>
      <c r="AZ39" s="125">
        <v>0.503</v>
      </c>
    </row>
    <row r="40" spans="1:52" x14ac:dyDescent="0.25">
      <c r="A40" s="117" t="s">
        <v>211</v>
      </c>
      <c r="B40" s="118" t="s">
        <v>814</v>
      </c>
      <c r="C40" s="119" t="s">
        <v>212</v>
      </c>
      <c r="D40" s="120" t="s">
        <v>815</v>
      </c>
      <c r="E40" s="121">
        <v>7107</v>
      </c>
      <c r="F40" s="117">
        <v>0</v>
      </c>
      <c r="G40" s="118">
        <v>76.570999999999998</v>
      </c>
      <c r="H40" s="119">
        <v>108</v>
      </c>
      <c r="I40" s="120">
        <v>0</v>
      </c>
      <c r="J40" s="121">
        <v>1.143</v>
      </c>
      <c r="K40" s="117">
        <v>1287.9449999999999</v>
      </c>
      <c r="L40" s="118">
        <v>0</v>
      </c>
      <c r="M40" s="119">
        <v>13.875999999999999</v>
      </c>
      <c r="N40" s="120">
        <v>19.571999999999999</v>
      </c>
      <c r="O40" s="121">
        <v>0</v>
      </c>
      <c r="P40" s="117">
        <v>0.20699999999999999</v>
      </c>
      <c r="Q40" s="103"/>
      <c r="R40" s="103"/>
      <c r="S40" s="103"/>
      <c r="T40" s="103"/>
      <c r="U40" s="103"/>
      <c r="V40" s="103"/>
      <c r="W40" s="103"/>
      <c r="X40" s="103"/>
      <c r="Y40" s="103"/>
      <c r="Z40" s="103"/>
      <c r="AA40" s="103"/>
      <c r="AB40" s="103"/>
      <c r="AC40" s="103"/>
      <c r="AD40" s="103"/>
      <c r="AE40" s="103"/>
      <c r="AF40" s="103"/>
      <c r="AG40" s="103"/>
      <c r="AH40" s="103"/>
      <c r="AI40" s="103"/>
      <c r="AJ40" s="103"/>
      <c r="AK40" s="103"/>
      <c r="AL40" s="122">
        <v>5518092</v>
      </c>
      <c r="AM40" s="97">
        <v>15.404999999999999</v>
      </c>
      <c r="AN40" s="123">
        <v>19</v>
      </c>
      <c r="AO40" s="124">
        <v>3.4020000000000001</v>
      </c>
      <c r="AP40" s="125">
        <v>2.0630000000000002</v>
      </c>
      <c r="AQ40" s="122">
        <v>4881.4059999999999</v>
      </c>
      <c r="AR40" s="97">
        <v>37</v>
      </c>
      <c r="AS40" s="123">
        <v>344.09399999999999</v>
      </c>
      <c r="AT40" s="124">
        <v>7.2</v>
      </c>
      <c r="AU40" s="125">
        <v>1.7</v>
      </c>
      <c r="AV40" s="122">
        <v>52.3</v>
      </c>
      <c r="AW40" s="97">
        <v>47.963999999999999</v>
      </c>
      <c r="AX40" s="123"/>
      <c r="AY40" s="124">
        <v>64.569999999999993</v>
      </c>
      <c r="AZ40" s="125">
        <v>0.60599999999999998</v>
      </c>
    </row>
    <row r="41" spans="1:52" ht="30" x14ac:dyDescent="0.25">
      <c r="A41" s="117" t="s">
        <v>213</v>
      </c>
      <c r="B41" s="118" t="s">
        <v>816</v>
      </c>
      <c r="C41" s="119" t="s">
        <v>817</v>
      </c>
      <c r="D41" s="120" t="s">
        <v>818</v>
      </c>
      <c r="E41" s="121">
        <v>169321</v>
      </c>
      <c r="F41" s="117">
        <v>0</v>
      </c>
      <c r="G41" s="118">
        <v>904.42899999999997</v>
      </c>
      <c r="H41" s="119">
        <v>2185</v>
      </c>
      <c r="I41" s="120">
        <v>0</v>
      </c>
      <c r="J41" s="121">
        <v>14.143000000000001</v>
      </c>
      <c r="K41" s="117">
        <v>33238.557000000001</v>
      </c>
      <c r="L41" s="118">
        <v>0</v>
      </c>
      <c r="M41" s="119">
        <v>177.54400000000001</v>
      </c>
      <c r="N41" s="120">
        <v>428.92599999999999</v>
      </c>
      <c r="O41" s="121">
        <v>0</v>
      </c>
      <c r="P41" s="117">
        <v>2.7759999999999998</v>
      </c>
      <c r="Q41" s="103"/>
      <c r="R41" s="103"/>
      <c r="S41" s="103"/>
      <c r="T41" s="103"/>
      <c r="U41" s="103"/>
      <c r="V41" s="103"/>
      <c r="W41" s="103"/>
      <c r="X41" s="103"/>
      <c r="Y41" s="103"/>
      <c r="Z41" s="103"/>
      <c r="AA41" s="103"/>
      <c r="AB41" s="103"/>
      <c r="AC41" s="103"/>
      <c r="AD41" s="103"/>
      <c r="AE41" s="103"/>
      <c r="AF41" s="103"/>
      <c r="AG41" s="103"/>
      <c r="AH41" s="103"/>
      <c r="AI41" s="103"/>
      <c r="AJ41" s="103"/>
      <c r="AK41" s="103"/>
      <c r="AL41" s="122">
        <v>5094114</v>
      </c>
      <c r="AM41" s="97">
        <v>96.078999999999994</v>
      </c>
      <c r="AN41" s="123">
        <v>33.6</v>
      </c>
      <c r="AO41" s="124">
        <v>9.468</v>
      </c>
      <c r="AP41" s="125">
        <v>5.694</v>
      </c>
      <c r="AQ41" s="122">
        <v>15524.995000000001</v>
      </c>
      <c r="AR41" s="97">
        <v>1.3</v>
      </c>
      <c r="AS41" s="123">
        <v>137.97300000000001</v>
      </c>
      <c r="AT41" s="124">
        <v>8.7799999999999994</v>
      </c>
      <c r="AU41" s="125">
        <v>6.4</v>
      </c>
      <c r="AV41" s="122">
        <v>17.399999999999999</v>
      </c>
      <c r="AW41" s="97">
        <v>83.840999999999994</v>
      </c>
      <c r="AX41" s="123">
        <v>1.1299999999999999</v>
      </c>
      <c r="AY41" s="124">
        <v>80.28</v>
      </c>
      <c r="AZ41" s="125">
        <v>0.79400000000000004</v>
      </c>
    </row>
    <row r="42" spans="1:52" x14ac:dyDescent="0.25">
      <c r="A42" s="117" t="s">
        <v>215</v>
      </c>
      <c r="B42" s="118" t="s">
        <v>819</v>
      </c>
      <c r="C42" s="119" t="s">
        <v>820</v>
      </c>
      <c r="D42" s="120" t="s">
        <v>821</v>
      </c>
      <c r="E42" s="121">
        <v>22563</v>
      </c>
      <c r="F42" s="117">
        <v>73</v>
      </c>
      <c r="G42" s="118">
        <v>68.856999999999999</v>
      </c>
      <c r="H42" s="119">
        <v>138</v>
      </c>
      <c r="I42" s="120">
        <v>1</v>
      </c>
      <c r="J42" s="121">
        <v>0.71399999999999997</v>
      </c>
      <c r="K42" s="117">
        <v>855.36300000000006</v>
      </c>
      <c r="L42" s="118">
        <v>2.7669999999999999</v>
      </c>
      <c r="M42" s="119">
        <v>2.61</v>
      </c>
      <c r="N42" s="120">
        <v>5.2320000000000002</v>
      </c>
      <c r="O42" s="121">
        <v>3.7999999999999999E-2</v>
      </c>
      <c r="P42" s="117">
        <v>2.7E-2</v>
      </c>
      <c r="Q42" s="103"/>
      <c r="R42" s="103"/>
      <c r="S42" s="103"/>
      <c r="T42" s="103"/>
      <c r="U42" s="103"/>
      <c r="V42" s="103"/>
      <c r="W42" s="103"/>
      <c r="X42" s="103"/>
      <c r="Y42" s="103"/>
      <c r="Z42" s="103"/>
      <c r="AA42" s="103"/>
      <c r="AB42" s="103"/>
      <c r="AC42" s="103"/>
      <c r="AD42" s="103"/>
      <c r="AE42" s="103"/>
      <c r="AF42" s="103"/>
      <c r="AG42" s="103"/>
      <c r="AH42" s="103"/>
      <c r="AI42" s="103"/>
      <c r="AJ42" s="103"/>
      <c r="AK42" s="103"/>
      <c r="AL42" s="122">
        <v>26378275</v>
      </c>
      <c r="AM42" s="97">
        <v>76.399000000000001</v>
      </c>
      <c r="AN42" s="123">
        <v>18.7</v>
      </c>
      <c r="AO42" s="124">
        <v>2.9329999999999998</v>
      </c>
      <c r="AP42" s="125">
        <v>1.5820000000000001</v>
      </c>
      <c r="AQ42" s="122">
        <v>3601.0059999999999</v>
      </c>
      <c r="AR42" s="97">
        <v>28.2</v>
      </c>
      <c r="AS42" s="123">
        <v>303.74</v>
      </c>
      <c r="AT42" s="124">
        <v>2.42</v>
      </c>
      <c r="AU42" s="125"/>
      <c r="AV42" s="122"/>
      <c r="AW42" s="97">
        <v>19.350999999999999</v>
      </c>
      <c r="AX42" s="123"/>
      <c r="AY42" s="124">
        <v>57.78</v>
      </c>
      <c r="AZ42" s="125">
        <v>0.49199999999999999</v>
      </c>
    </row>
    <row r="43" spans="1:52" ht="30" x14ac:dyDescent="0.25">
      <c r="A43" s="117" t="s">
        <v>217</v>
      </c>
      <c r="B43" s="118" t="s">
        <v>822</v>
      </c>
      <c r="C43" s="119" t="s">
        <v>823</v>
      </c>
      <c r="D43" s="120" t="s">
        <v>824</v>
      </c>
      <c r="E43" s="121">
        <v>212007</v>
      </c>
      <c r="F43" s="117">
        <v>1170</v>
      </c>
      <c r="G43" s="118">
        <v>1149.2860000000001</v>
      </c>
      <c r="H43" s="119">
        <v>3961</v>
      </c>
      <c r="I43" s="120">
        <v>41</v>
      </c>
      <c r="J43" s="121">
        <v>59</v>
      </c>
      <c r="K43" s="117">
        <v>51642.67</v>
      </c>
      <c r="L43" s="118">
        <v>285</v>
      </c>
      <c r="M43" s="119">
        <v>279.95400000000001</v>
      </c>
      <c r="N43" s="120">
        <v>964.85799999999995</v>
      </c>
      <c r="O43" s="121">
        <v>9.9870000000000001</v>
      </c>
      <c r="P43" s="117">
        <v>14.372</v>
      </c>
      <c r="Q43" s="103"/>
      <c r="R43" s="103"/>
      <c r="S43" s="103"/>
      <c r="T43" s="103"/>
      <c r="U43" s="103"/>
      <c r="V43" s="103"/>
      <c r="W43" s="103"/>
      <c r="X43" s="103"/>
      <c r="Y43" s="103"/>
      <c r="Z43" s="103">
        <v>5631</v>
      </c>
      <c r="AA43" s="103">
        <v>1024740</v>
      </c>
      <c r="AB43" s="103">
        <v>249.61600000000001</v>
      </c>
      <c r="AC43" s="103">
        <v>1.3720000000000001</v>
      </c>
      <c r="AD43" s="103">
        <v>5104</v>
      </c>
      <c r="AE43" s="103">
        <v>1.2430000000000001</v>
      </c>
      <c r="AF43" s="103"/>
      <c r="AG43" s="103"/>
      <c r="AH43" s="103" t="s">
        <v>581</v>
      </c>
      <c r="AI43" s="103"/>
      <c r="AJ43" s="103"/>
      <c r="AK43" s="103"/>
      <c r="AL43" s="122">
        <v>4105268</v>
      </c>
      <c r="AM43" s="97">
        <v>73.725999999999999</v>
      </c>
      <c r="AN43" s="123">
        <v>44</v>
      </c>
      <c r="AO43" s="124">
        <v>19.724</v>
      </c>
      <c r="AP43" s="125">
        <v>13.053000000000001</v>
      </c>
      <c r="AQ43" s="122">
        <v>22669.796999999999</v>
      </c>
      <c r="AR43" s="97">
        <v>0.7</v>
      </c>
      <c r="AS43" s="123">
        <v>253.78200000000001</v>
      </c>
      <c r="AT43" s="124">
        <v>5.59</v>
      </c>
      <c r="AU43" s="125">
        <v>34.299999999999997</v>
      </c>
      <c r="AV43" s="122">
        <v>39.9</v>
      </c>
      <c r="AW43" s="97"/>
      <c r="AX43" s="123">
        <v>5.54</v>
      </c>
      <c r="AY43" s="124">
        <v>78.489999999999995</v>
      </c>
      <c r="AZ43" s="125">
        <v>0.83099999999999996</v>
      </c>
    </row>
    <row r="44" spans="1:52" ht="30" x14ac:dyDescent="0.25">
      <c r="A44" s="117" t="s">
        <v>219</v>
      </c>
      <c r="B44" s="118" t="s">
        <v>825</v>
      </c>
      <c r="C44" s="119" t="s">
        <v>826</v>
      </c>
      <c r="D44" s="120" t="s">
        <v>827</v>
      </c>
      <c r="E44" s="121">
        <v>12056</v>
      </c>
      <c r="F44" s="117">
        <v>193</v>
      </c>
      <c r="G44" s="118">
        <v>165.143</v>
      </c>
      <c r="H44" s="119">
        <v>146</v>
      </c>
      <c r="I44" s="120">
        <v>0</v>
      </c>
      <c r="J44" s="121">
        <v>0.85699999999999998</v>
      </c>
      <c r="K44" s="117">
        <v>1064.396</v>
      </c>
      <c r="L44" s="118">
        <v>17.04</v>
      </c>
      <c r="M44" s="119">
        <v>14.58</v>
      </c>
      <c r="N44" s="120">
        <v>12.89</v>
      </c>
      <c r="O44" s="121">
        <v>0</v>
      </c>
      <c r="P44" s="117">
        <v>7.5999999999999998E-2</v>
      </c>
      <c r="Q44" s="103"/>
      <c r="R44" s="103"/>
      <c r="S44" s="103"/>
      <c r="T44" s="103"/>
      <c r="U44" s="103"/>
      <c r="V44" s="103"/>
      <c r="W44" s="103"/>
      <c r="X44" s="103"/>
      <c r="Y44" s="103"/>
      <c r="Z44" s="103"/>
      <c r="AA44" s="103"/>
      <c r="AB44" s="103"/>
      <c r="AC44" s="103"/>
      <c r="AD44" s="103"/>
      <c r="AE44" s="103"/>
      <c r="AF44" s="103"/>
      <c r="AG44" s="103"/>
      <c r="AH44" s="103"/>
      <c r="AI44" s="103"/>
      <c r="AJ44" s="103"/>
      <c r="AK44" s="103"/>
      <c r="AL44" s="122">
        <v>11326616</v>
      </c>
      <c r="AM44" s="97">
        <v>110.408</v>
      </c>
      <c r="AN44" s="123">
        <v>43.1</v>
      </c>
      <c r="AO44" s="124">
        <v>14.738</v>
      </c>
      <c r="AP44" s="125">
        <v>9.7189999999999994</v>
      </c>
      <c r="AQ44" s="122"/>
      <c r="AR44" s="97"/>
      <c r="AS44" s="123">
        <v>190.96799999999999</v>
      </c>
      <c r="AT44" s="124">
        <v>8.27</v>
      </c>
      <c r="AU44" s="125">
        <v>17.100000000000001</v>
      </c>
      <c r="AV44" s="122">
        <v>53.3</v>
      </c>
      <c r="AW44" s="97">
        <v>85.197999999999993</v>
      </c>
      <c r="AX44" s="123">
        <v>5.2</v>
      </c>
      <c r="AY44" s="124">
        <v>78.8</v>
      </c>
      <c r="AZ44" s="125">
        <v>0.77700000000000002</v>
      </c>
    </row>
    <row r="45" spans="1:52" x14ac:dyDescent="0.25">
      <c r="A45" s="117" t="s">
        <v>221</v>
      </c>
      <c r="B45" s="118" t="s">
        <v>828</v>
      </c>
      <c r="C45" s="119" t="s">
        <v>829</v>
      </c>
      <c r="D45" s="120" t="s">
        <v>830</v>
      </c>
      <c r="E45" s="121">
        <v>22818</v>
      </c>
      <c r="F45" s="117">
        <v>799</v>
      </c>
      <c r="G45" s="118">
        <v>493.14299999999997</v>
      </c>
      <c r="H45" s="119">
        <v>127</v>
      </c>
      <c r="I45" s="120">
        <v>8</v>
      </c>
      <c r="J45" s="121">
        <v>2.5710000000000002</v>
      </c>
      <c r="K45" s="117">
        <v>26050.949000000001</v>
      </c>
      <c r="L45" s="118">
        <v>912.20600000000002</v>
      </c>
      <c r="M45" s="119">
        <v>563.01300000000003</v>
      </c>
      <c r="N45" s="120">
        <v>144.994</v>
      </c>
      <c r="O45" s="121">
        <v>9.1329999999999991</v>
      </c>
      <c r="P45" s="117">
        <v>2.9359999999999999</v>
      </c>
      <c r="Q45" s="103"/>
      <c r="R45" s="103"/>
      <c r="S45" s="103"/>
      <c r="T45" s="103"/>
      <c r="U45" s="103"/>
      <c r="V45" s="103"/>
      <c r="W45" s="103"/>
      <c r="X45" s="103"/>
      <c r="Y45" s="103"/>
      <c r="Z45" s="103"/>
      <c r="AA45" s="103"/>
      <c r="AB45" s="103"/>
      <c r="AC45" s="103"/>
      <c r="AD45" s="103"/>
      <c r="AE45" s="103"/>
      <c r="AF45" s="103"/>
      <c r="AG45" s="103"/>
      <c r="AH45" s="103"/>
      <c r="AI45" s="103"/>
      <c r="AJ45" s="103"/>
      <c r="AK45" s="103"/>
      <c r="AL45" s="122">
        <v>875899</v>
      </c>
      <c r="AM45" s="97">
        <v>127.657</v>
      </c>
      <c r="AN45" s="123">
        <v>37.299999999999997</v>
      </c>
      <c r="AO45" s="124">
        <v>13.416</v>
      </c>
      <c r="AP45" s="125">
        <v>8.5630000000000006</v>
      </c>
      <c r="AQ45" s="122">
        <v>32415.132000000001</v>
      </c>
      <c r="AR45" s="97"/>
      <c r="AS45" s="123">
        <v>141.17099999999999</v>
      </c>
      <c r="AT45" s="124">
        <v>9.24</v>
      </c>
      <c r="AU45" s="125">
        <v>19.600000000000001</v>
      </c>
      <c r="AV45" s="122">
        <v>52.7</v>
      </c>
      <c r="AW45" s="97"/>
      <c r="AX45" s="123">
        <v>3.4</v>
      </c>
      <c r="AY45" s="124">
        <v>80.98</v>
      </c>
      <c r="AZ45" s="125">
        <v>0.86899999999999999</v>
      </c>
    </row>
    <row r="46" spans="1:52" x14ac:dyDescent="0.25">
      <c r="A46" s="117" t="s">
        <v>223</v>
      </c>
      <c r="B46" s="118" t="s">
        <v>831</v>
      </c>
      <c r="C46" s="119" t="s">
        <v>832</v>
      </c>
      <c r="D46" s="120" t="s">
        <v>833</v>
      </c>
      <c r="E46" s="121">
        <v>732022</v>
      </c>
      <c r="F46" s="117">
        <v>13361</v>
      </c>
      <c r="G46" s="118">
        <v>9594.143</v>
      </c>
      <c r="H46" s="119">
        <v>11711</v>
      </c>
      <c r="I46" s="120">
        <v>131</v>
      </c>
      <c r="J46" s="121">
        <v>121.714</v>
      </c>
      <c r="K46" s="117">
        <v>68355.89</v>
      </c>
      <c r="L46" s="118">
        <v>1247.644</v>
      </c>
      <c r="M46" s="119">
        <v>895.89700000000005</v>
      </c>
      <c r="N46" s="120">
        <v>1093.568</v>
      </c>
      <c r="O46" s="121">
        <v>12.233000000000001</v>
      </c>
      <c r="P46" s="117">
        <v>11.366</v>
      </c>
      <c r="Q46" s="103"/>
      <c r="R46" s="103"/>
      <c r="S46" s="103"/>
      <c r="T46" s="103"/>
      <c r="U46" s="103"/>
      <c r="V46" s="103"/>
      <c r="W46" s="103"/>
      <c r="X46" s="103"/>
      <c r="Y46" s="103"/>
      <c r="Z46" s="103"/>
      <c r="AA46" s="103"/>
      <c r="AB46" s="103"/>
      <c r="AC46" s="103"/>
      <c r="AD46" s="103"/>
      <c r="AE46" s="103"/>
      <c r="AF46" s="103"/>
      <c r="AG46" s="103"/>
      <c r="AH46" s="103"/>
      <c r="AI46" s="103"/>
      <c r="AJ46" s="103"/>
      <c r="AK46" s="103">
        <v>69.44</v>
      </c>
      <c r="AL46" s="122">
        <v>10708982</v>
      </c>
      <c r="AM46" s="97">
        <v>137.17599999999999</v>
      </c>
      <c r="AN46" s="123">
        <v>43.3</v>
      </c>
      <c r="AO46" s="124">
        <v>19.027000000000001</v>
      </c>
      <c r="AP46" s="125">
        <v>11.58</v>
      </c>
      <c r="AQ46" s="122">
        <v>32605.905999999999</v>
      </c>
      <c r="AR46" s="97"/>
      <c r="AS46" s="123">
        <v>227.48500000000001</v>
      </c>
      <c r="AT46" s="124">
        <v>6.82</v>
      </c>
      <c r="AU46" s="125">
        <v>30.5</v>
      </c>
      <c r="AV46" s="122">
        <v>38.299999999999997</v>
      </c>
      <c r="AW46" s="97"/>
      <c r="AX46" s="123">
        <v>6.63</v>
      </c>
      <c r="AY46" s="124">
        <v>79.38</v>
      </c>
      <c r="AZ46" s="125">
        <v>0.88800000000000001</v>
      </c>
    </row>
    <row r="47" spans="1:52" ht="45" x14ac:dyDescent="0.25">
      <c r="A47" s="117" t="s">
        <v>225</v>
      </c>
      <c r="B47" s="118" t="s">
        <v>834</v>
      </c>
      <c r="C47" s="119" t="s">
        <v>226</v>
      </c>
      <c r="D47" s="120" t="s">
        <v>835</v>
      </c>
      <c r="E47" s="121">
        <v>17849</v>
      </c>
      <c r="F47" s="117">
        <v>191</v>
      </c>
      <c r="G47" s="118">
        <v>196.714</v>
      </c>
      <c r="H47" s="119">
        <v>591</v>
      </c>
      <c r="I47" s="120">
        <v>0</v>
      </c>
      <c r="J47" s="121">
        <v>2.5710000000000002</v>
      </c>
      <c r="K47" s="117">
        <v>199.29300000000001</v>
      </c>
      <c r="L47" s="118">
        <v>2.133</v>
      </c>
      <c r="M47" s="119">
        <v>2.1960000000000002</v>
      </c>
      <c r="N47" s="120">
        <v>6.5990000000000002</v>
      </c>
      <c r="O47" s="121">
        <v>0</v>
      </c>
      <c r="P47" s="117">
        <v>2.9000000000000001E-2</v>
      </c>
      <c r="Q47" s="103"/>
      <c r="R47" s="103"/>
      <c r="S47" s="103"/>
      <c r="T47" s="103"/>
      <c r="U47" s="103"/>
      <c r="V47" s="103"/>
      <c r="W47" s="103"/>
      <c r="X47" s="103"/>
      <c r="Y47" s="103"/>
      <c r="Z47" s="103"/>
      <c r="AA47" s="103"/>
      <c r="AB47" s="103"/>
      <c r="AC47" s="103"/>
      <c r="AD47" s="103"/>
      <c r="AE47" s="103"/>
      <c r="AF47" s="103"/>
      <c r="AG47" s="103"/>
      <c r="AH47" s="103"/>
      <c r="AI47" s="103"/>
      <c r="AJ47" s="103"/>
      <c r="AK47" s="103"/>
      <c r="AL47" s="122">
        <v>89561404</v>
      </c>
      <c r="AM47" s="97">
        <v>35.878999999999998</v>
      </c>
      <c r="AN47" s="123">
        <v>17</v>
      </c>
      <c r="AO47" s="124">
        <v>3.02</v>
      </c>
      <c r="AP47" s="125">
        <v>1.7450000000000001</v>
      </c>
      <c r="AQ47" s="122">
        <v>808.13300000000004</v>
      </c>
      <c r="AR47" s="97">
        <v>77.099999999999994</v>
      </c>
      <c r="AS47" s="123">
        <v>318.94900000000001</v>
      </c>
      <c r="AT47" s="124">
        <v>6.1</v>
      </c>
      <c r="AU47" s="125"/>
      <c r="AV47" s="122"/>
      <c r="AW47" s="97">
        <v>4.4720000000000004</v>
      </c>
      <c r="AX47" s="123"/>
      <c r="AY47" s="124">
        <v>60.68</v>
      </c>
      <c r="AZ47" s="125">
        <v>0.45700000000000002</v>
      </c>
    </row>
    <row r="48" spans="1:52" x14ac:dyDescent="0.25">
      <c r="A48" s="117" t="s">
        <v>227</v>
      </c>
      <c r="B48" s="118" t="s">
        <v>836</v>
      </c>
      <c r="C48" s="119" t="s">
        <v>837</v>
      </c>
      <c r="D48" s="120" t="s">
        <v>838</v>
      </c>
      <c r="E48" s="121">
        <v>166567</v>
      </c>
      <c r="F48" s="117">
        <v>2451</v>
      </c>
      <c r="G48" s="118">
        <v>2377.2860000000001</v>
      </c>
      <c r="H48" s="119">
        <v>1322</v>
      </c>
      <c r="I48" s="120">
        <v>24</v>
      </c>
      <c r="J48" s="121">
        <v>26.856999999999999</v>
      </c>
      <c r="K48" s="117">
        <v>28757.107</v>
      </c>
      <c r="L48" s="118">
        <v>423.15499999999997</v>
      </c>
      <c r="M48" s="119">
        <v>410.42899999999997</v>
      </c>
      <c r="N48" s="120">
        <v>228.238</v>
      </c>
      <c r="O48" s="121">
        <v>4.1440000000000001</v>
      </c>
      <c r="P48" s="117">
        <v>4.6369999999999996</v>
      </c>
      <c r="Q48" s="103"/>
      <c r="R48" s="103"/>
      <c r="S48" s="103"/>
      <c r="T48" s="103"/>
      <c r="U48" s="103"/>
      <c r="V48" s="103"/>
      <c r="W48" s="103"/>
      <c r="X48" s="103"/>
      <c r="Y48" s="103"/>
      <c r="Z48" s="103"/>
      <c r="AA48" s="103"/>
      <c r="AB48" s="103"/>
      <c r="AC48" s="103"/>
      <c r="AD48" s="103"/>
      <c r="AE48" s="103"/>
      <c r="AF48" s="103"/>
      <c r="AG48" s="103"/>
      <c r="AH48" s="103"/>
      <c r="AI48" s="103"/>
      <c r="AJ48" s="103"/>
      <c r="AK48" s="103"/>
      <c r="AL48" s="122">
        <v>5792203</v>
      </c>
      <c r="AM48" s="97">
        <v>136.52000000000001</v>
      </c>
      <c r="AN48" s="123">
        <v>42.3</v>
      </c>
      <c r="AO48" s="124">
        <v>19.677</v>
      </c>
      <c r="AP48" s="125">
        <v>12.324999999999999</v>
      </c>
      <c r="AQ48" s="122">
        <v>46682.514999999999</v>
      </c>
      <c r="AR48" s="97">
        <v>0.2</v>
      </c>
      <c r="AS48" s="123">
        <v>114.767</v>
      </c>
      <c r="AT48" s="124">
        <v>6.41</v>
      </c>
      <c r="AU48" s="125">
        <v>19.3</v>
      </c>
      <c r="AV48" s="122">
        <v>18.8</v>
      </c>
      <c r="AW48" s="97"/>
      <c r="AX48" s="123">
        <v>2.5</v>
      </c>
      <c r="AY48" s="124">
        <v>80.900000000000006</v>
      </c>
      <c r="AZ48" s="125">
        <v>0.92900000000000005</v>
      </c>
    </row>
    <row r="49" spans="1:52" x14ac:dyDescent="0.25">
      <c r="A49" s="117" t="s">
        <v>229</v>
      </c>
      <c r="B49" s="118" t="s">
        <v>839</v>
      </c>
      <c r="C49" s="119" t="s">
        <v>840</v>
      </c>
      <c r="D49" s="120" t="s">
        <v>841</v>
      </c>
      <c r="E49" s="121">
        <v>5840</v>
      </c>
      <c r="F49" s="117">
        <v>9</v>
      </c>
      <c r="G49" s="118">
        <v>5.1429999999999998</v>
      </c>
      <c r="H49" s="119">
        <v>61</v>
      </c>
      <c r="I49" s="120">
        <v>0</v>
      </c>
      <c r="J49" s="121">
        <v>0</v>
      </c>
      <c r="K49" s="117">
        <v>5910.9189999999999</v>
      </c>
      <c r="L49" s="118">
        <v>9.109</v>
      </c>
      <c r="M49" s="119">
        <v>5.2050000000000001</v>
      </c>
      <c r="N49" s="120">
        <v>61.741</v>
      </c>
      <c r="O49" s="121">
        <v>0</v>
      </c>
      <c r="P49" s="117">
        <v>0</v>
      </c>
      <c r="Q49" s="103"/>
      <c r="R49" s="103"/>
      <c r="S49" s="103"/>
      <c r="T49" s="103"/>
      <c r="U49" s="103"/>
      <c r="V49" s="103"/>
      <c r="W49" s="103"/>
      <c r="X49" s="103"/>
      <c r="Y49" s="103"/>
      <c r="Z49" s="103"/>
      <c r="AA49" s="103"/>
      <c r="AB49" s="103"/>
      <c r="AC49" s="103"/>
      <c r="AD49" s="103"/>
      <c r="AE49" s="103"/>
      <c r="AF49" s="103"/>
      <c r="AG49" s="103"/>
      <c r="AH49" s="103"/>
      <c r="AI49" s="103"/>
      <c r="AJ49" s="103"/>
      <c r="AK49" s="103"/>
      <c r="AL49" s="122">
        <v>988002</v>
      </c>
      <c r="AM49" s="97">
        <v>41.284999999999997</v>
      </c>
      <c r="AN49" s="123">
        <v>25.4</v>
      </c>
      <c r="AO49" s="124">
        <v>4.2130000000000001</v>
      </c>
      <c r="AP49" s="125">
        <v>2.38</v>
      </c>
      <c r="AQ49" s="122">
        <v>2705.4059999999999</v>
      </c>
      <c r="AR49" s="97">
        <v>22.5</v>
      </c>
      <c r="AS49" s="123">
        <v>258.03699999999998</v>
      </c>
      <c r="AT49" s="124">
        <v>6.05</v>
      </c>
      <c r="AU49" s="125">
        <v>1.7</v>
      </c>
      <c r="AV49" s="122">
        <v>24.5</v>
      </c>
      <c r="AW49" s="97"/>
      <c r="AX49" s="123">
        <v>1.4</v>
      </c>
      <c r="AY49" s="124">
        <v>67.11</v>
      </c>
      <c r="AZ49" s="125">
        <v>0.47599999999999998</v>
      </c>
    </row>
    <row r="50" spans="1:52" ht="30" x14ac:dyDescent="0.25">
      <c r="A50" s="117" t="s">
        <v>231</v>
      </c>
      <c r="B50" s="118" t="s">
        <v>842</v>
      </c>
      <c r="C50" s="119" t="s">
        <v>232</v>
      </c>
      <c r="D50" s="120" t="s">
        <v>843</v>
      </c>
      <c r="E50" s="121">
        <v>88</v>
      </c>
      <c r="F50" s="117">
        <v>0</v>
      </c>
      <c r="G50" s="118">
        <v>0</v>
      </c>
      <c r="H50" s="119"/>
      <c r="I50" s="120"/>
      <c r="J50" s="121">
        <v>0</v>
      </c>
      <c r="K50" s="117">
        <v>1222.375</v>
      </c>
      <c r="L50" s="118">
        <v>0</v>
      </c>
      <c r="M50" s="119">
        <v>0</v>
      </c>
      <c r="N50" s="120"/>
      <c r="O50" s="121"/>
      <c r="P50" s="117">
        <v>0</v>
      </c>
      <c r="Q50" s="103"/>
      <c r="R50" s="103"/>
      <c r="S50" s="103"/>
      <c r="T50" s="103"/>
      <c r="U50" s="103"/>
      <c r="V50" s="103"/>
      <c r="W50" s="103"/>
      <c r="X50" s="103"/>
      <c r="Y50" s="103"/>
      <c r="Z50" s="103"/>
      <c r="AA50" s="103"/>
      <c r="AB50" s="103"/>
      <c r="AC50" s="103"/>
      <c r="AD50" s="103"/>
      <c r="AE50" s="103"/>
      <c r="AF50" s="103"/>
      <c r="AG50" s="103"/>
      <c r="AH50" s="103"/>
      <c r="AI50" s="103"/>
      <c r="AJ50" s="103"/>
      <c r="AK50" s="103"/>
      <c r="AL50" s="122">
        <v>71991</v>
      </c>
      <c r="AM50" s="97">
        <v>98.566999999999993</v>
      </c>
      <c r="AN50" s="123"/>
      <c r="AO50" s="124"/>
      <c r="AP50" s="125"/>
      <c r="AQ50" s="122">
        <v>9673.3670000000002</v>
      </c>
      <c r="AR50" s="97"/>
      <c r="AS50" s="123">
        <v>227.376</v>
      </c>
      <c r="AT50" s="124">
        <v>11.62</v>
      </c>
      <c r="AU50" s="125"/>
      <c r="AV50" s="122"/>
      <c r="AW50" s="97"/>
      <c r="AX50" s="123">
        <v>3.8</v>
      </c>
      <c r="AY50" s="124">
        <v>75</v>
      </c>
      <c r="AZ50" s="125">
        <v>0.71499999999999997</v>
      </c>
    </row>
    <row r="51" spans="1:52" ht="30" x14ac:dyDescent="0.25">
      <c r="A51" s="117" t="s">
        <v>233</v>
      </c>
      <c r="B51" s="118" t="s">
        <v>844</v>
      </c>
      <c r="C51" s="119" t="s">
        <v>845</v>
      </c>
      <c r="D51" s="120" t="s">
        <v>846</v>
      </c>
      <c r="E51" s="121">
        <v>172218</v>
      </c>
      <c r="F51" s="117">
        <v>1433</v>
      </c>
      <c r="G51" s="118">
        <v>1026.143</v>
      </c>
      <c r="H51" s="119">
        <v>2416</v>
      </c>
      <c r="I51" s="120">
        <v>2</v>
      </c>
      <c r="J51" s="121">
        <v>1.714</v>
      </c>
      <c r="K51" s="117">
        <v>15875.694</v>
      </c>
      <c r="L51" s="118">
        <v>132.09899999999999</v>
      </c>
      <c r="M51" s="119">
        <v>94.593999999999994</v>
      </c>
      <c r="N51" s="120">
        <v>222.71600000000001</v>
      </c>
      <c r="O51" s="121">
        <v>0.184</v>
      </c>
      <c r="P51" s="117">
        <v>0.158</v>
      </c>
      <c r="Q51" s="103"/>
      <c r="R51" s="103"/>
      <c r="S51" s="103"/>
      <c r="T51" s="103"/>
      <c r="U51" s="103"/>
      <c r="V51" s="103"/>
      <c r="W51" s="103"/>
      <c r="X51" s="103"/>
      <c r="Y51" s="103"/>
      <c r="Z51" s="103"/>
      <c r="AA51" s="103"/>
      <c r="AB51" s="103"/>
      <c r="AC51" s="103"/>
      <c r="AD51" s="103"/>
      <c r="AE51" s="103"/>
      <c r="AF51" s="103"/>
      <c r="AG51" s="103"/>
      <c r="AH51" s="103"/>
      <c r="AI51" s="103"/>
      <c r="AJ51" s="103"/>
      <c r="AK51" s="103"/>
      <c r="AL51" s="122">
        <v>10847904</v>
      </c>
      <c r="AM51" s="97">
        <v>222.87299999999999</v>
      </c>
      <c r="AN51" s="123">
        <v>27.6</v>
      </c>
      <c r="AO51" s="124">
        <v>6.9809999999999999</v>
      </c>
      <c r="AP51" s="125">
        <v>4.4189999999999996</v>
      </c>
      <c r="AQ51" s="122">
        <v>14600.861000000001</v>
      </c>
      <c r="AR51" s="97">
        <v>1.6</v>
      </c>
      <c r="AS51" s="123">
        <v>266.65300000000002</v>
      </c>
      <c r="AT51" s="124">
        <v>8.1999999999999993</v>
      </c>
      <c r="AU51" s="125">
        <v>8.5</v>
      </c>
      <c r="AV51" s="122">
        <v>19.100000000000001</v>
      </c>
      <c r="AW51" s="97">
        <v>55.182000000000002</v>
      </c>
      <c r="AX51" s="123">
        <v>1.6</v>
      </c>
      <c r="AY51" s="124">
        <v>74.08</v>
      </c>
      <c r="AZ51" s="125">
        <v>0.73599999999999999</v>
      </c>
    </row>
    <row r="52" spans="1:52" ht="30" x14ac:dyDescent="0.25">
      <c r="A52" s="117" t="s">
        <v>235</v>
      </c>
      <c r="B52" s="118" t="s">
        <v>847</v>
      </c>
      <c r="C52" s="119" t="s">
        <v>848</v>
      </c>
      <c r="D52" s="120" t="s">
        <v>849</v>
      </c>
      <c r="E52" s="121">
        <v>213378</v>
      </c>
      <c r="F52" s="117">
        <v>866</v>
      </c>
      <c r="G52" s="118">
        <v>650</v>
      </c>
      <c r="H52" s="119">
        <v>14051</v>
      </c>
      <c r="I52" s="120">
        <v>17</v>
      </c>
      <c r="J52" s="121">
        <v>9.5709999999999997</v>
      </c>
      <c r="K52" s="117">
        <v>12094.161</v>
      </c>
      <c r="L52" s="118">
        <v>49.084000000000003</v>
      </c>
      <c r="M52" s="119">
        <v>36.841999999999999</v>
      </c>
      <c r="N52" s="120">
        <v>796.404</v>
      </c>
      <c r="O52" s="121">
        <v>0.96399999999999997</v>
      </c>
      <c r="P52" s="117">
        <v>0.54300000000000004</v>
      </c>
      <c r="Q52" s="103"/>
      <c r="R52" s="103"/>
      <c r="S52" s="103"/>
      <c r="T52" s="103"/>
      <c r="U52" s="103"/>
      <c r="V52" s="103"/>
      <c r="W52" s="103"/>
      <c r="X52" s="103"/>
      <c r="Y52" s="103"/>
      <c r="Z52" s="103"/>
      <c r="AA52" s="103"/>
      <c r="AB52" s="103"/>
      <c r="AC52" s="103"/>
      <c r="AD52" s="103"/>
      <c r="AE52" s="103"/>
      <c r="AF52" s="103"/>
      <c r="AG52" s="103"/>
      <c r="AH52" s="103"/>
      <c r="AI52" s="103"/>
      <c r="AJ52" s="103"/>
      <c r="AK52" s="103"/>
      <c r="AL52" s="122">
        <v>17643060</v>
      </c>
      <c r="AM52" s="97">
        <v>66.938999999999993</v>
      </c>
      <c r="AN52" s="123">
        <v>28.1</v>
      </c>
      <c r="AO52" s="124">
        <v>7.1040000000000001</v>
      </c>
      <c r="AP52" s="125">
        <v>4.4580000000000002</v>
      </c>
      <c r="AQ52" s="122">
        <v>10581.936</v>
      </c>
      <c r="AR52" s="97">
        <v>3.6</v>
      </c>
      <c r="AS52" s="123">
        <v>140.44800000000001</v>
      </c>
      <c r="AT52" s="124">
        <v>5.55</v>
      </c>
      <c r="AU52" s="125">
        <v>2</v>
      </c>
      <c r="AV52" s="122">
        <v>12.3</v>
      </c>
      <c r="AW52" s="97">
        <v>80.635000000000005</v>
      </c>
      <c r="AX52" s="123">
        <v>1.5</v>
      </c>
      <c r="AY52" s="124">
        <v>77.010000000000005</v>
      </c>
      <c r="AZ52" s="125">
        <v>0.752</v>
      </c>
    </row>
    <row r="53" spans="1:52" x14ac:dyDescent="0.25">
      <c r="A53" s="117" t="s">
        <v>237</v>
      </c>
      <c r="B53" s="118" t="s">
        <v>850</v>
      </c>
      <c r="C53" s="119" t="s">
        <v>851</v>
      </c>
      <c r="D53" s="120" t="s">
        <v>852</v>
      </c>
      <c r="E53" s="121">
        <v>139471</v>
      </c>
      <c r="F53" s="117">
        <v>1409</v>
      </c>
      <c r="G53" s="118">
        <v>1335</v>
      </c>
      <c r="H53" s="119">
        <v>7687</v>
      </c>
      <c r="I53" s="120">
        <v>56</v>
      </c>
      <c r="J53" s="121">
        <v>54</v>
      </c>
      <c r="K53" s="117">
        <v>1362.895</v>
      </c>
      <c r="L53" s="118">
        <v>13.769</v>
      </c>
      <c r="M53" s="119">
        <v>13.045</v>
      </c>
      <c r="N53" s="120">
        <v>75.116</v>
      </c>
      <c r="O53" s="121">
        <v>0.54700000000000004</v>
      </c>
      <c r="P53" s="117">
        <v>0.52800000000000002</v>
      </c>
      <c r="Q53" s="103"/>
      <c r="R53" s="103"/>
      <c r="S53" s="103"/>
      <c r="T53" s="103"/>
      <c r="U53" s="103"/>
      <c r="V53" s="103"/>
      <c r="W53" s="103"/>
      <c r="X53" s="103"/>
      <c r="Y53" s="103"/>
      <c r="Z53" s="103"/>
      <c r="AA53" s="103"/>
      <c r="AB53" s="103"/>
      <c r="AC53" s="103"/>
      <c r="AD53" s="103"/>
      <c r="AE53" s="103"/>
      <c r="AF53" s="103"/>
      <c r="AG53" s="103"/>
      <c r="AH53" s="103"/>
      <c r="AI53" s="103"/>
      <c r="AJ53" s="103"/>
      <c r="AK53" s="103"/>
      <c r="AL53" s="122">
        <v>102334403</v>
      </c>
      <c r="AM53" s="97">
        <v>97.998999999999995</v>
      </c>
      <c r="AN53" s="123">
        <v>25.3</v>
      </c>
      <c r="AO53" s="124">
        <v>5.1589999999999998</v>
      </c>
      <c r="AP53" s="125">
        <v>2.891</v>
      </c>
      <c r="AQ53" s="122">
        <v>10550.206</v>
      </c>
      <c r="AR53" s="97">
        <v>1.3</v>
      </c>
      <c r="AS53" s="123">
        <v>525.43200000000002</v>
      </c>
      <c r="AT53" s="124">
        <v>17.309999999999999</v>
      </c>
      <c r="AU53" s="125">
        <v>0.2</v>
      </c>
      <c r="AV53" s="122">
        <v>50.1</v>
      </c>
      <c r="AW53" s="97">
        <v>89.826999999999998</v>
      </c>
      <c r="AX53" s="123">
        <v>1.6</v>
      </c>
      <c r="AY53" s="124">
        <v>71.989999999999995</v>
      </c>
      <c r="AZ53" s="125">
        <v>0.69599999999999995</v>
      </c>
    </row>
    <row r="54" spans="1:52" ht="30" x14ac:dyDescent="0.25">
      <c r="A54" s="117" t="s">
        <v>239</v>
      </c>
      <c r="B54" s="118" t="s">
        <v>853</v>
      </c>
      <c r="C54" s="119" t="s">
        <v>854</v>
      </c>
      <c r="D54" s="120" t="s">
        <v>855</v>
      </c>
      <c r="E54" s="121">
        <v>45960</v>
      </c>
      <c r="F54" s="117">
        <v>0</v>
      </c>
      <c r="G54" s="118">
        <v>191.571</v>
      </c>
      <c r="H54" s="119">
        <v>1327</v>
      </c>
      <c r="I54" s="120">
        <v>0</v>
      </c>
      <c r="J54" s="121">
        <v>5.4290000000000003</v>
      </c>
      <c r="K54" s="117">
        <v>7085.8119999999999</v>
      </c>
      <c r="L54" s="118">
        <v>0</v>
      </c>
      <c r="M54" s="119">
        <v>29.535</v>
      </c>
      <c r="N54" s="120">
        <v>204.58799999999999</v>
      </c>
      <c r="O54" s="121">
        <v>0</v>
      </c>
      <c r="P54" s="117">
        <v>0.83699999999999997</v>
      </c>
      <c r="Q54" s="103"/>
      <c r="R54" s="103"/>
      <c r="S54" s="103"/>
      <c r="T54" s="103"/>
      <c r="U54" s="103"/>
      <c r="V54" s="103"/>
      <c r="W54" s="103"/>
      <c r="X54" s="103"/>
      <c r="Y54" s="103"/>
      <c r="Z54" s="103"/>
      <c r="AA54" s="103"/>
      <c r="AB54" s="103"/>
      <c r="AC54" s="103"/>
      <c r="AD54" s="103"/>
      <c r="AE54" s="103"/>
      <c r="AF54" s="103"/>
      <c r="AG54" s="103"/>
      <c r="AH54" s="103"/>
      <c r="AI54" s="103"/>
      <c r="AJ54" s="103"/>
      <c r="AK54" s="103"/>
      <c r="AL54" s="122">
        <v>6486201</v>
      </c>
      <c r="AM54" s="97">
        <v>307.81099999999998</v>
      </c>
      <c r="AN54" s="123">
        <v>27.6</v>
      </c>
      <c r="AO54" s="124">
        <v>8.2729999999999997</v>
      </c>
      <c r="AP54" s="125">
        <v>5.4169999999999998</v>
      </c>
      <c r="AQ54" s="122">
        <v>7292.4579999999996</v>
      </c>
      <c r="AR54" s="97">
        <v>2.2000000000000002</v>
      </c>
      <c r="AS54" s="123">
        <v>167.29499999999999</v>
      </c>
      <c r="AT54" s="124">
        <v>8.8699999999999992</v>
      </c>
      <c r="AU54" s="125">
        <v>2.5</v>
      </c>
      <c r="AV54" s="122">
        <v>18.8</v>
      </c>
      <c r="AW54" s="97">
        <v>90.65</v>
      </c>
      <c r="AX54" s="123">
        <v>1.3</v>
      </c>
      <c r="AY54" s="124">
        <v>73.319999999999993</v>
      </c>
      <c r="AZ54" s="125">
        <v>0.67400000000000004</v>
      </c>
    </row>
    <row r="55" spans="1:52" ht="30" x14ac:dyDescent="0.25">
      <c r="A55" s="117" t="s">
        <v>241</v>
      </c>
      <c r="B55" s="118" t="s">
        <v>856</v>
      </c>
      <c r="C55" s="119" t="s">
        <v>857</v>
      </c>
      <c r="D55" s="120" t="s">
        <v>858</v>
      </c>
      <c r="E55" s="121">
        <v>5277</v>
      </c>
      <c r="F55" s="117">
        <v>0</v>
      </c>
      <c r="G55" s="118">
        <v>5.8570000000000002</v>
      </c>
      <c r="H55" s="119">
        <v>86</v>
      </c>
      <c r="I55" s="120">
        <v>0</v>
      </c>
      <c r="J55" s="121">
        <v>0.14299999999999999</v>
      </c>
      <c r="K55" s="117">
        <v>3761.2660000000001</v>
      </c>
      <c r="L55" s="118">
        <v>0</v>
      </c>
      <c r="M55" s="119">
        <v>4.1749999999999998</v>
      </c>
      <c r="N55" s="120">
        <v>61.298000000000002</v>
      </c>
      <c r="O55" s="121">
        <v>0</v>
      </c>
      <c r="P55" s="117">
        <v>0.10199999999999999</v>
      </c>
      <c r="Q55" s="103"/>
      <c r="R55" s="103"/>
      <c r="S55" s="103"/>
      <c r="T55" s="103"/>
      <c r="U55" s="103"/>
      <c r="V55" s="103"/>
      <c r="W55" s="103"/>
      <c r="X55" s="103"/>
      <c r="Y55" s="103"/>
      <c r="Z55" s="103"/>
      <c r="AA55" s="103"/>
      <c r="AB55" s="103"/>
      <c r="AC55" s="103"/>
      <c r="AD55" s="103"/>
      <c r="AE55" s="103"/>
      <c r="AF55" s="103"/>
      <c r="AG55" s="103"/>
      <c r="AH55" s="103"/>
      <c r="AI55" s="103"/>
      <c r="AJ55" s="103"/>
      <c r="AK55" s="103"/>
      <c r="AL55" s="122">
        <v>1402985</v>
      </c>
      <c r="AM55" s="97">
        <v>45.194000000000003</v>
      </c>
      <c r="AN55" s="123">
        <v>22.4</v>
      </c>
      <c r="AO55" s="124">
        <v>2.8460000000000001</v>
      </c>
      <c r="AP55" s="125">
        <v>1.752</v>
      </c>
      <c r="AQ55" s="122">
        <v>22604.873</v>
      </c>
      <c r="AR55" s="97"/>
      <c r="AS55" s="123">
        <v>202.81200000000001</v>
      </c>
      <c r="AT55" s="124">
        <v>7.78</v>
      </c>
      <c r="AU55" s="125"/>
      <c r="AV55" s="122"/>
      <c r="AW55" s="97">
        <v>24.64</v>
      </c>
      <c r="AX55" s="123">
        <v>2.1</v>
      </c>
      <c r="AY55" s="124">
        <v>58.74</v>
      </c>
      <c r="AZ55" s="125">
        <v>0.59099999999999997</v>
      </c>
    </row>
    <row r="56" spans="1:52" x14ac:dyDescent="0.25">
      <c r="A56" s="117" t="s">
        <v>243</v>
      </c>
      <c r="B56" s="118" t="s">
        <v>859</v>
      </c>
      <c r="C56" s="119" t="s">
        <v>244</v>
      </c>
      <c r="D56" s="120" t="s">
        <v>860</v>
      </c>
      <c r="E56" s="121">
        <v>1252</v>
      </c>
      <c r="F56" s="117">
        <v>0</v>
      </c>
      <c r="G56" s="118">
        <v>37.143000000000001</v>
      </c>
      <c r="H56" s="119">
        <v>1</v>
      </c>
      <c r="I56" s="120">
        <v>0</v>
      </c>
      <c r="J56" s="121">
        <v>0</v>
      </c>
      <c r="K56" s="117">
        <v>353.03100000000001</v>
      </c>
      <c r="L56" s="118">
        <v>0</v>
      </c>
      <c r="M56" s="119">
        <v>10.473000000000001</v>
      </c>
      <c r="N56" s="120">
        <v>0.28199999999999997</v>
      </c>
      <c r="O56" s="121">
        <v>0</v>
      </c>
      <c r="P56" s="117">
        <v>0</v>
      </c>
      <c r="Q56" s="103"/>
      <c r="R56" s="103"/>
      <c r="S56" s="103"/>
      <c r="T56" s="103"/>
      <c r="U56" s="103"/>
      <c r="V56" s="103"/>
      <c r="W56" s="103"/>
      <c r="X56" s="103"/>
      <c r="Y56" s="103"/>
      <c r="Z56" s="103"/>
      <c r="AA56" s="103"/>
      <c r="AB56" s="103"/>
      <c r="AC56" s="103"/>
      <c r="AD56" s="103"/>
      <c r="AE56" s="103"/>
      <c r="AF56" s="103"/>
      <c r="AG56" s="103"/>
      <c r="AH56" s="103"/>
      <c r="AI56" s="103"/>
      <c r="AJ56" s="103"/>
      <c r="AK56" s="103"/>
      <c r="AL56" s="122">
        <v>3546427</v>
      </c>
      <c r="AM56" s="97">
        <v>44.304000000000002</v>
      </c>
      <c r="AN56" s="123">
        <v>19.3</v>
      </c>
      <c r="AO56" s="124">
        <v>3.6070000000000002</v>
      </c>
      <c r="AP56" s="125">
        <v>2.1709999999999998</v>
      </c>
      <c r="AQ56" s="122">
        <v>1510.4590000000001</v>
      </c>
      <c r="AR56" s="97"/>
      <c r="AS56" s="123">
        <v>311.11</v>
      </c>
      <c r="AT56" s="124">
        <v>6.05</v>
      </c>
      <c r="AU56" s="125">
        <v>0.2</v>
      </c>
      <c r="AV56" s="122">
        <v>11.4</v>
      </c>
      <c r="AW56" s="97"/>
      <c r="AX56" s="123">
        <v>0.7</v>
      </c>
      <c r="AY56" s="124">
        <v>66.319999999999993</v>
      </c>
      <c r="AZ56" s="125">
        <v>0.44</v>
      </c>
    </row>
    <row r="57" spans="1:52" x14ac:dyDescent="0.25">
      <c r="A57" s="117" t="s">
        <v>245</v>
      </c>
      <c r="B57" s="118" t="s">
        <v>861</v>
      </c>
      <c r="C57" s="119" t="s">
        <v>862</v>
      </c>
      <c r="D57" s="120" t="s">
        <v>863</v>
      </c>
      <c r="E57" s="121">
        <v>28406</v>
      </c>
      <c r="F57" s="117">
        <v>416</v>
      </c>
      <c r="G57" s="118">
        <v>546.28599999999994</v>
      </c>
      <c r="H57" s="119">
        <v>234</v>
      </c>
      <c r="I57" s="120">
        <v>5</v>
      </c>
      <c r="J57" s="121">
        <v>4.5709999999999997</v>
      </c>
      <c r="K57" s="117">
        <v>21413.617999999999</v>
      </c>
      <c r="L57" s="118">
        <v>313.59800000000001</v>
      </c>
      <c r="M57" s="119">
        <v>411.81299999999999</v>
      </c>
      <c r="N57" s="120">
        <v>176.399</v>
      </c>
      <c r="O57" s="121">
        <v>3.7690000000000001</v>
      </c>
      <c r="P57" s="117">
        <v>3.4460000000000002</v>
      </c>
      <c r="Q57" s="103"/>
      <c r="R57" s="103"/>
      <c r="S57" s="103"/>
      <c r="T57" s="103"/>
      <c r="U57" s="103"/>
      <c r="V57" s="103"/>
      <c r="W57" s="103"/>
      <c r="X57" s="103"/>
      <c r="Y57" s="103"/>
      <c r="Z57" s="103"/>
      <c r="AA57" s="103"/>
      <c r="AB57" s="103"/>
      <c r="AC57" s="103"/>
      <c r="AD57" s="103"/>
      <c r="AE57" s="103"/>
      <c r="AF57" s="103"/>
      <c r="AG57" s="103"/>
      <c r="AH57" s="103"/>
      <c r="AI57" s="103">
        <v>2487</v>
      </c>
      <c r="AJ57" s="103">
        <v>0.19</v>
      </c>
      <c r="AK57" s="103">
        <v>55.56</v>
      </c>
      <c r="AL57" s="122">
        <v>1326539</v>
      </c>
      <c r="AM57" s="97">
        <v>31.033000000000001</v>
      </c>
      <c r="AN57" s="123">
        <v>42.7</v>
      </c>
      <c r="AO57" s="124">
        <v>19.452000000000002</v>
      </c>
      <c r="AP57" s="125">
        <v>13.491</v>
      </c>
      <c r="AQ57" s="122">
        <v>29481.252</v>
      </c>
      <c r="AR57" s="97">
        <v>0.5</v>
      </c>
      <c r="AS57" s="123">
        <v>255.56899999999999</v>
      </c>
      <c r="AT57" s="124">
        <v>4.0199999999999996</v>
      </c>
      <c r="AU57" s="125">
        <v>24.5</v>
      </c>
      <c r="AV57" s="122">
        <v>39.299999999999997</v>
      </c>
      <c r="AW57" s="97"/>
      <c r="AX57" s="123">
        <v>4.6900000000000004</v>
      </c>
      <c r="AY57" s="124">
        <v>78.739999999999995</v>
      </c>
      <c r="AZ57" s="125">
        <v>0.871</v>
      </c>
    </row>
    <row r="58" spans="1:52" x14ac:dyDescent="0.25">
      <c r="A58" s="117" t="s">
        <v>247</v>
      </c>
      <c r="B58" s="118" t="s">
        <v>864</v>
      </c>
      <c r="C58" s="119" t="s">
        <v>865</v>
      </c>
      <c r="D58" s="120" t="s">
        <v>866</v>
      </c>
      <c r="E58" s="121">
        <v>9482</v>
      </c>
      <c r="F58" s="117">
        <v>124</v>
      </c>
      <c r="G58" s="118">
        <v>187.429</v>
      </c>
      <c r="H58" s="119">
        <v>216</v>
      </c>
      <c r="I58" s="120">
        <v>11</v>
      </c>
      <c r="J58" s="121">
        <v>8.8569999999999993</v>
      </c>
      <c r="K58" s="117">
        <v>8172.982</v>
      </c>
      <c r="L58" s="118">
        <v>106.881</v>
      </c>
      <c r="M58" s="119">
        <v>161.554</v>
      </c>
      <c r="N58" s="120">
        <v>186.18100000000001</v>
      </c>
      <c r="O58" s="121">
        <v>9.4809999999999999</v>
      </c>
      <c r="P58" s="117">
        <v>7.6340000000000003</v>
      </c>
      <c r="Q58" s="103"/>
      <c r="R58" s="103"/>
      <c r="S58" s="103"/>
      <c r="T58" s="103"/>
      <c r="U58" s="103"/>
      <c r="V58" s="103"/>
      <c r="W58" s="103"/>
      <c r="X58" s="103"/>
      <c r="Y58" s="103"/>
      <c r="Z58" s="103"/>
      <c r="AA58" s="103"/>
      <c r="AB58" s="103"/>
      <c r="AC58" s="103"/>
      <c r="AD58" s="103"/>
      <c r="AE58" s="103"/>
      <c r="AF58" s="103"/>
      <c r="AG58" s="103"/>
      <c r="AH58" s="103"/>
      <c r="AI58" s="103"/>
      <c r="AJ58" s="103"/>
      <c r="AK58" s="103"/>
      <c r="AL58" s="122">
        <v>1160164</v>
      </c>
      <c r="AM58" s="97">
        <v>79.492000000000004</v>
      </c>
      <c r="AN58" s="123">
        <v>21.5</v>
      </c>
      <c r="AO58" s="124">
        <v>3.1629999999999998</v>
      </c>
      <c r="AP58" s="125">
        <v>1.845</v>
      </c>
      <c r="AQ58" s="122">
        <v>7738.9750000000004</v>
      </c>
      <c r="AR58" s="97"/>
      <c r="AS58" s="123">
        <v>333.43599999999998</v>
      </c>
      <c r="AT58" s="124">
        <v>3.94</v>
      </c>
      <c r="AU58" s="125">
        <v>1.7</v>
      </c>
      <c r="AV58" s="122">
        <v>16.5</v>
      </c>
      <c r="AW58" s="97">
        <v>24.097000000000001</v>
      </c>
      <c r="AX58" s="123">
        <v>2.1</v>
      </c>
      <c r="AY58" s="124">
        <v>60.19</v>
      </c>
      <c r="AZ58" s="125">
        <v>0.58799999999999997</v>
      </c>
    </row>
    <row r="59" spans="1:52" x14ac:dyDescent="0.25">
      <c r="A59" s="117" t="s">
        <v>249</v>
      </c>
      <c r="B59" s="118" t="s">
        <v>867</v>
      </c>
      <c r="C59" s="119" t="s">
        <v>868</v>
      </c>
      <c r="D59" s="120" t="s">
        <v>869</v>
      </c>
      <c r="E59" s="121">
        <v>124652</v>
      </c>
      <c r="F59" s="117">
        <v>388</v>
      </c>
      <c r="G59" s="118">
        <v>396</v>
      </c>
      <c r="H59" s="119">
        <v>1937</v>
      </c>
      <c r="I59" s="120">
        <v>14</v>
      </c>
      <c r="J59" s="121">
        <v>5.7140000000000004</v>
      </c>
      <c r="K59" s="117">
        <v>1084.2739999999999</v>
      </c>
      <c r="L59" s="118">
        <v>3.375</v>
      </c>
      <c r="M59" s="119">
        <v>3.4449999999999998</v>
      </c>
      <c r="N59" s="120">
        <v>16.849</v>
      </c>
      <c r="O59" s="121">
        <v>0.122</v>
      </c>
      <c r="P59" s="117">
        <v>0.05</v>
      </c>
      <c r="Q59" s="103"/>
      <c r="R59" s="103"/>
      <c r="S59" s="103"/>
      <c r="T59" s="103"/>
      <c r="U59" s="103"/>
      <c r="V59" s="103"/>
      <c r="W59" s="103"/>
      <c r="X59" s="103"/>
      <c r="Y59" s="103"/>
      <c r="Z59" s="103"/>
      <c r="AA59" s="103"/>
      <c r="AB59" s="103"/>
      <c r="AC59" s="103"/>
      <c r="AD59" s="103"/>
      <c r="AE59" s="103"/>
      <c r="AF59" s="103"/>
      <c r="AG59" s="103"/>
      <c r="AH59" s="103"/>
      <c r="AI59" s="103"/>
      <c r="AJ59" s="103"/>
      <c r="AK59" s="103"/>
      <c r="AL59" s="122">
        <v>114963583</v>
      </c>
      <c r="AM59" s="97">
        <v>104.95699999999999</v>
      </c>
      <c r="AN59" s="123">
        <v>19.8</v>
      </c>
      <c r="AO59" s="124">
        <v>3.5259999999999998</v>
      </c>
      <c r="AP59" s="125">
        <v>2.0630000000000002</v>
      </c>
      <c r="AQ59" s="122">
        <v>1729.9269999999999</v>
      </c>
      <c r="AR59" s="97">
        <v>26.7</v>
      </c>
      <c r="AS59" s="123">
        <v>182.63399999999999</v>
      </c>
      <c r="AT59" s="124">
        <v>7.47</v>
      </c>
      <c r="AU59" s="125">
        <v>0.4</v>
      </c>
      <c r="AV59" s="122">
        <v>8.5</v>
      </c>
      <c r="AW59" s="97">
        <v>7.96</v>
      </c>
      <c r="AX59" s="123">
        <v>0.3</v>
      </c>
      <c r="AY59" s="124">
        <v>66.599999999999994</v>
      </c>
      <c r="AZ59" s="125">
        <v>0.46300000000000002</v>
      </c>
    </row>
    <row r="60" spans="1:52" x14ac:dyDescent="0.25">
      <c r="A60" s="117" t="s">
        <v>251</v>
      </c>
      <c r="B60" s="118" t="s">
        <v>870</v>
      </c>
      <c r="C60" s="119" t="s">
        <v>252</v>
      </c>
      <c r="D60" s="120" t="s">
        <v>871</v>
      </c>
      <c r="E60" s="121">
        <v>49</v>
      </c>
      <c r="F60" s="117">
        <v>0</v>
      </c>
      <c r="G60" s="118">
        <v>0.42899999999999999</v>
      </c>
      <c r="H60" s="119">
        <v>2</v>
      </c>
      <c r="I60" s="120">
        <v>0</v>
      </c>
      <c r="J60" s="121">
        <v>0</v>
      </c>
      <c r="K60" s="117">
        <v>54.66</v>
      </c>
      <c r="L60" s="118">
        <v>0</v>
      </c>
      <c r="M60" s="119">
        <v>0.47799999999999998</v>
      </c>
      <c r="N60" s="120">
        <v>2.2309999999999999</v>
      </c>
      <c r="O60" s="121">
        <v>0</v>
      </c>
      <c r="P60" s="117">
        <v>0</v>
      </c>
      <c r="Q60" s="103"/>
      <c r="R60" s="103"/>
      <c r="S60" s="103"/>
      <c r="T60" s="103"/>
      <c r="U60" s="103"/>
      <c r="V60" s="103"/>
      <c r="W60" s="103"/>
      <c r="X60" s="103"/>
      <c r="Y60" s="103"/>
      <c r="Z60" s="103"/>
      <c r="AA60" s="103"/>
      <c r="AB60" s="103"/>
      <c r="AC60" s="103"/>
      <c r="AD60" s="103"/>
      <c r="AE60" s="103"/>
      <c r="AF60" s="103"/>
      <c r="AG60" s="103"/>
      <c r="AH60" s="103"/>
      <c r="AI60" s="103"/>
      <c r="AJ60" s="103"/>
      <c r="AK60" s="103"/>
      <c r="AL60" s="122">
        <v>896444</v>
      </c>
      <c r="AM60" s="97">
        <v>49.561999999999998</v>
      </c>
      <c r="AN60" s="123">
        <v>28.6</v>
      </c>
      <c r="AO60" s="124">
        <v>6.2240000000000002</v>
      </c>
      <c r="AP60" s="125">
        <v>3.2839999999999998</v>
      </c>
      <c r="AQ60" s="122">
        <v>8702.9750000000004</v>
      </c>
      <c r="AR60" s="97">
        <v>1.4</v>
      </c>
      <c r="AS60" s="123">
        <v>412.82</v>
      </c>
      <c r="AT60" s="124">
        <v>14.49</v>
      </c>
      <c r="AU60" s="125">
        <v>10.199999999999999</v>
      </c>
      <c r="AV60" s="122">
        <v>34.799999999999997</v>
      </c>
      <c r="AW60" s="97"/>
      <c r="AX60" s="123">
        <v>2.2999999999999998</v>
      </c>
      <c r="AY60" s="124">
        <v>67.44</v>
      </c>
      <c r="AZ60" s="125">
        <v>0.74099999999999999</v>
      </c>
    </row>
    <row r="61" spans="1:52" x14ac:dyDescent="0.25">
      <c r="A61" s="117" t="s">
        <v>253</v>
      </c>
      <c r="B61" s="118" t="s">
        <v>872</v>
      </c>
      <c r="C61" s="119" t="s">
        <v>873</v>
      </c>
      <c r="D61" s="120" t="s">
        <v>874</v>
      </c>
      <c r="E61" s="121">
        <v>36403</v>
      </c>
      <c r="F61" s="117">
        <v>296</v>
      </c>
      <c r="G61" s="118">
        <v>250.714</v>
      </c>
      <c r="H61" s="119">
        <v>561</v>
      </c>
      <c r="I61" s="120">
        <v>0</v>
      </c>
      <c r="J61" s="121">
        <v>5.2859999999999996</v>
      </c>
      <c r="K61" s="117">
        <v>6570.0870000000004</v>
      </c>
      <c r="L61" s="118">
        <v>53.423000000000002</v>
      </c>
      <c r="M61" s="119">
        <v>45.249000000000002</v>
      </c>
      <c r="N61" s="120">
        <v>101.25</v>
      </c>
      <c r="O61" s="121">
        <v>0</v>
      </c>
      <c r="P61" s="117">
        <v>0.95399999999999996</v>
      </c>
      <c r="Q61" s="103"/>
      <c r="R61" s="103"/>
      <c r="S61" s="103"/>
      <c r="T61" s="103"/>
      <c r="U61" s="103"/>
      <c r="V61" s="103"/>
      <c r="W61" s="103"/>
      <c r="X61" s="103"/>
      <c r="Y61" s="103"/>
      <c r="Z61" s="103"/>
      <c r="AA61" s="103"/>
      <c r="AB61" s="103"/>
      <c r="AC61" s="103"/>
      <c r="AD61" s="103"/>
      <c r="AE61" s="103"/>
      <c r="AF61" s="103"/>
      <c r="AG61" s="103"/>
      <c r="AH61" s="103"/>
      <c r="AI61" s="103"/>
      <c r="AJ61" s="103"/>
      <c r="AK61" s="103"/>
      <c r="AL61" s="122">
        <v>5540718</v>
      </c>
      <c r="AM61" s="97">
        <v>18.135999999999999</v>
      </c>
      <c r="AN61" s="123">
        <v>42.8</v>
      </c>
      <c r="AO61" s="124">
        <v>21.228000000000002</v>
      </c>
      <c r="AP61" s="125">
        <v>13.263999999999999</v>
      </c>
      <c r="AQ61" s="122">
        <v>40585.720999999998</v>
      </c>
      <c r="AR61" s="97"/>
      <c r="AS61" s="123">
        <v>153.50700000000001</v>
      </c>
      <c r="AT61" s="124">
        <v>5.76</v>
      </c>
      <c r="AU61" s="125">
        <v>18.3</v>
      </c>
      <c r="AV61" s="122">
        <v>22.6</v>
      </c>
      <c r="AW61" s="97"/>
      <c r="AX61" s="123">
        <v>3.28</v>
      </c>
      <c r="AY61" s="124">
        <v>81.91</v>
      </c>
      <c r="AZ61" s="125">
        <v>0.92</v>
      </c>
    </row>
    <row r="62" spans="1:52" x14ac:dyDescent="0.25">
      <c r="A62" s="117" t="s">
        <v>255</v>
      </c>
      <c r="B62" s="118" t="s">
        <v>875</v>
      </c>
      <c r="C62" s="119" t="s">
        <v>876</v>
      </c>
      <c r="D62" s="120" t="s">
        <v>877</v>
      </c>
      <c r="E62" s="121">
        <v>2697014</v>
      </c>
      <c r="F62" s="117">
        <v>19348</v>
      </c>
      <c r="G62" s="118">
        <v>13202.714</v>
      </c>
      <c r="H62" s="119">
        <v>64892</v>
      </c>
      <c r="I62" s="120">
        <v>133</v>
      </c>
      <c r="J62" s="121">
        <v>334.85700000000003</v>
      </c>
      <c r="K62" s="117">
        <v>41318.659</v>
      </c>
      <c r="L62" s="118">
        <v>296.41399999999999</v>
      </c>
      <c r="M62" s="119">
        <v>202.268</v>
      </c>
      <c r="N62" s="120">
        <v>994.15499999999997</v>
      </c>
      <c r="O62" s="121">
        <v>2.0379999999999998</v>
      </c>
      <c r="P62" s="117">
        <v>5.13</v>
      </c>
      <c r="Q62" s="103"/>
      <c r="R62" s="103"/>
      <c r="S62" s="103"/>
      <c r="T62" s="103"/>
      <c r="U62" s="103"/>
      <c r="V62" s="103"/>
      <c r="W62" s="103"/>
      <c r="X62" s="103"/>
      <c r="Y62" s="103"/>
      <c r="Z62" s="103"/>
      <c r="AA62" s="103"/>
      <c r="AB62" s="103"/>
      <c r="AC62" s="103"/>
      <c r="AD62" s="103"/>
      <c r="AE62" s="103"/>
      <c r="AF62" s="103"/>
      <c r="AG62" s="103"/>
      <c r="AH62" s="103"/>
      <c r="AI62" s="103"/>
      <c r="AJ62" s="103"/>
      <c r="AK62" s="103"/>
      <c r="AL62" s="122">
        <v>65273512</v>
      </c>
      <c r="AM62" s="97">
        <v>122.578</v>
      </c>
      <c r="AN62" s="123">
        <v>42</v>
      </c>
      <c r="AO62" s="124">
        <v>19.718</v>
      </c>
      <c r="AP62" s="125">
        <v>13.079000000000001</v>
      </c>
      <c r="AQ62" s="122">
        <v>38605.671000000002</v>
      </c>
      <c r="AR62" s="97"/>
      <c r="AS62" s="123">
        <v>86.06</v>
      </c>
      <c r="AT62" s="124">
        <v>4.7699999999999996</v>
      </c>
      <c r="AU62" s="125">
        <v>30.1</v>
      </c>
      <c r="AV62" s="122">
        <v>35.6</v>
      </c>
      <c r="AW62" s="97"/>
      <c r="AX62" s="123">
        <v>5.98</v>
      </c>
      <c r="AY62" s="124">
        <v>82.66</v>
      </c>
      <c r="AZ62" s="125">
        <v>0.90100000000000002</v>
      </c>
    </row>
    <row r="63" spans="1:52" x14ac:dyDescent="0.25">
      <c r="A63" s="117" t="s">
        <v>257</v>
      </c>
      <c r="B63" s="118" t="s">
        <v>878</v>
      </c>
      <c r="C63" s="119" t="s">
        <v>879</v>
      </c>
      <c r="D63" s="120" t="s">
        <v>880</v>
      </c>
      <c r="E63" s="121">
        <v>9571</v>
      </c>
      <c r="F63" s="117">
        <v>0</v>
      </c>
      <c r="G63" s="118">
        <v>10.571</v>
      </c>
      <c r="H63" s="119">
        <v>64</v>
      </c>
      <c r="I63" s="120">
        <v>0</v>
      </c>
      <c r="J63" s="121">
        <v>0</v>
      </c>
      <c r="K63" s="117">
        <v>4300.1660000000002</v>
      </c>
      <c r="L63" s="118">
        <v>0</v>
      </c>
      <c r="M63" s="119">
        <v>4.75</v>
      </c>
      <c r="N63" s="120">
        <v>28.754999999999999</v>
      </c>
      <c r="O63" s="121">
        <v>0</v>
      </c>
      <c r="P63" s="117">
        <v>0</v>
      </c>
      <c r="Q63" s="103"/>
      <c r="R63" s="103"/>
      <c r="S63" s="103"/>
      <c r="T63" s="103"/>
      <c r="U63" s="103"/>
      <c r="V63" s="103"/>
      <c r="W63" s="103"/>
      <c r="X63" s="103"/>
      <c r="Y63" s="103"/>
      <c r="Z63" s="103"/>
      <c r="AA63" s="103"/>
      <c r="AB63" s="103"/>
      <c r="AC63" s="103"/>
      <c r="AD63" s="103"/>
      <c r="AE63" s="103"/>
      <c r="AF63" s="103"/>
      <c r="AG63" s="103"/>
      <c r="AH63" s="103"/>
      <c r="AI63" s="103"/>
      <c r="AJ63" s="103"/>
      <c r="AK63" s="103"/>
      <c r="AL63" s="122">
        <v>2225728</v>
      </c>
      <c r="AM63" s="97">
        <v>7.859</v>
      </c>
      <c r="AN63" s="123">
        <v>23.1</v>
      </c>
      <c r="AO63" s="124">
        <v>4.45</v>
      </c>
      <c r="AP63" s="125">
        <v>2.976</v>
      </c>
      <c r="AQ63" s="122">
        <v>16562.413</v>
      </c>
      <c r="AR63" s="97">
        <v>3.4</v>
      </c>
      <c r="AS63" s="123">
        <v>259.96699999999998</v>
      </c>
      <c r="AT63" s="124">
        <v>7.2</v>
      </c>
      <c r="AU63" s="125"/>
      <c r="AV63" s="122"/>
      <c r="AW63" s="97"/>
      <c r="AX63" s="123">
        <v>6.3</v>
      </c>
      <c r="AY63" s="124">
        <v>66.47</v>
      </c>
      <c r="AZ63" s="125">
        <v>0.70199999999999996</v>
      </c>
    </row>
    <row r="64" spans="1:52" x14ac:dyDescent="0.25">
      <c r="A64" s="117" t="s">
        <v>259</v>
      </c>
      <c r="B64" s="118" t="s">
        <v>881</v>
      </c>
      <c r="C64" s="119" t="s">
        <v>882</v>
      </c>
      <c r="D64" s="120" t="s">
        <v>883</v>
      </c>
      <c r="E64" s="121">
        <v>3800</v>
      </c>
      <c r="F64" s="117">
        <v>3</v>
      </c>
      <c r="G64" s="118">
        <v>1.286</v>
      </c>
      <c r="H64" s="119">
        <v>124</v>
      </c>
      <c r="I64" s="120">
        <v>0</v>
      </c>
      <c r="J64" s="121">
        <v>0.14299999999999999</v>
      </c>
      <c r="K64" s="117">
        <v>1572.4159999999999</v>
      </c>
      <c r="L64" s="118">
        <v>1.2410000000000001</v>
      </c>
      <c r="M64" s="119">
        <v>0.53200000000000003</v>
      </c>
      <c r="N64" s="120">
        <v>51.31</v>
      </c>
      <c r="O64" s="121">
        <v>0</v>
      </c>
      <c r="P64" s="117">
        <v>5.8999999999999997E-2</v>
      </c>
      <c r="Q64" s="103"/>
      <c r="R64" s="103"/>
      <c r="S64" s="103"/>
      <c r="T64" s="103"/>
      <c r="U64" s="103"/>
      <c r="V64" s="103"/>
      <c r="W64" s="103"/>
      <c r="X64" s="103"/>
      <c r="Y64" s="103"/>
      <c r="Z64" s="103"/>
      <c r="AA64" s="103"/>
      <c r="AB64" s="103"/>
      <c r="AC64" s="103"/>
      <c r="AD64" s="103"/>
      <c r="AE64" s="103"/>
      <c r="AF64" s="103"/>
      <c r="AG64" s="103"/>
      <c r="AH64" s="103"/>
      <c r="AI64" s="103"/>
      <c r="AJ64" s="103"/>
      <c r="AK64" s="103"/>
      <c r="AL64" s="122">
        <v>2416664</v>
      </c>
      <c r="AM64" s="97">
        <v>207.566</v>
      </c>
      <c r="AN64" s="123">
        <v>17.5</v>
      </c>
      <c r="AO64" s="124">
        <v>2.339</v>
      </c>
      <c r="AP64" s="125">
        <v>1.417</v>
      </c>
      <c r="AQ64" s="122">
        <v>1561.7670000000001</v>
      </c>
      <c r="AR64" s="97">
        <v>10.1</v>
      </c>
      <c r="AS64" s="123">
        <v>331.43</v>
      </c>
      <c r="AT64" s="124">
        <v>1.91</v>
      </c>
      <c r="AU64" s="125">
        <v>0.7</v>
      </c>
      <c r="AV64" s="122">
        <v>31.2</v>
      </c>
      <c r="AW64" s="97">
        <v>7.8760000000000003</v>
      </c>
      <c r="AX64" s="123">
        <v>1.1000000000000001</v>
      </c>
      <c r="AY64" s="124">
        <v>62.05</v>
      </c>
      <c r="AZ64" s="125">
        <v>0.46</v>
      </c>
    </row>
    <row r="65" spans="1:52" x14ac:dyDescent="0.25">
      <c r="A65" s="117" t="s">
        <v>261</v>
      </c>
      <c r="B65" s="118" t="s">
        <v>884</v>
      </c>
      <c r="C65" s="119" t="s">
        <v>885</v>
      </c>
      <c r="D65" s="120" t="s">
        <v>886</v>
      </c>
      <c r="E65" s="121">
        <v>228410</v>
      </c>
      <c r="F65" s="117">
        <v>990</v>
      </c>
      <c r="G65" s="118">
        <v>1383.7139999999999</v>
      </c>
      <c r="H65" s="119">
        <v>2528</v>
      </c>
      <c r="I65" s="120">
        <v>23</v>
      </c>
      <c r="J65" s="121">
        <v>30.713999999999999</v>
      </c>
      <c r="K65" s="117">
        <v>57257.453000000001</v>
      </c>
      <c r="L65" s="118">
        <v>248.172</v>
      </c>
      <c r="M65" s="119">
        <v>346.86700000000002</v>
      </c>
      <c r="N65" s="120">
        <v>633.71500000000003</v>
      </c>
      <c r="O65" s="121">
        <v>5.766</v>
      </c>
      <c r="P65" s="117">
        <v>7.6989999999999998</v>
      </c>
      <c r="Q65" s="103"/>
      <c r="R65" s="103"/>
      <c r="S65" s="103"/>
      <c r="T65" s="103"/>
      <c r="U65" s="103"/>
      <c r="V65" s="103"/>
      <c r="W65" s="103"/>
      <c r="X65" s="103"/>
      <c r="Y65" s="103"/>
      <c r="Z65" s="103"/>
      <c r="AA65" s="103"/>
      <c r="AB65" s="103"/>
      <c r="AC65" s="103"/>
      <c r="AD65" s="103"/>
      <c r="AE65" s="103"/>
      <c r="AF65" s="103"/>
      <c r="AG65" s="103"/>
      <c r="AH65" s="103"/>
      <c r="AI65" s="103"/>
      <c r="AJ65" s="103"/>
      <c r="AK65" s="103"/>
      <c r="AL65" s="122">
        <v>3989175</v>
      </c>
      <c r="AM65" s="97">
        <v>65.031999999999996</v>
      </c>
      <c r="AN65" s="123">
        <v>38.700000000000003</v>
      </c>
      <c r="AO65" s="124">
        <v>14.864000000000001</v>
      </c>
      <c r="AP65" s="125">
        <v>10.244</v>
      </c>
      <c r="AQ65" s="122">
        <v>9745.0789999999997</v>
      </c>
      <c r="AR65" s="97">
        <v>4.2</v>
      </c>
      <c r="AS65" s="123">
        <v>496.21800000000002</v>
      </c>
      <c r="AT65" s="124">
        <v>7.11</v>
      </c>
      <c r="AU65" s="125">
        <v>5.3</v>
      </c>
      <c r="AV65" s="122">
        <v>55.5</v>
      </c>
      <c r="AW65" s="97"/>
      <c r="AX65" s="123">
        <v>2.6</v>
      </c>
      <c r="AY65" s="124">
        <v>73.77</v>
      </c>
      <c r="AZ65" s="125">
        <v>0.78</v>
      </c>
    </row>
    <row r="66" spans="1:52" x14ac:dyDescent="0.25">
      <c r="A66" s="117" t="s">
        <v>263</v>
      </c>
      <c r="B66" s="118" t="s">
        <v>887</v>
      </c>
      <c r="C66" s="119" t="s">
        <v>888</v>
      </c>
      <c r="D66" s="120" t="s">
        <v>889</v>
      </c>
      <c r="E66" s="121">
        <v>1762637</v>
      </c>
      <c r="F66" s="117">
        <v>2117</v>
      </c>
      <c r="G66" s="118">
        <v>18557.286</v>
      </c>
      <c r="H66" s="119">
        <v>34145</v>
      </c>
      <c r="I66" s="120">
        <v>354</v>
      </c>
      <c r="J66" s="121">
        <v>652.14300000000003</v>
      </c>
      <c r="K66" s="117">
        <v>21037.884999999998</v>
      </c>
      <c r="L66" s="118">
        <v>25.266999999999999</v>
      </c>
      <c r="M66" s="119">
        <v>221.49</v>
      </c>
      <c r="N66" s="120">
        <v>407.536</v>
      </c>
      <c r="O66" s="121">
        <v>4.2249999999999996</v>
      </c>
      <c r="P66" s="117">
        <v>7.7839999999999998</v>
      </c>
      <c r="Q66" s="103"/>
      <c r="R66" s="103"/>
      <c r="S66" s="103"/>
      <c r="T66" s="103"/>
      <c r="U66" s="103"/>
      <c r="V66" s="103"/>
      <c r="W66" s="103"/>
      <c r="X66" s="103"/>
      <c r="Y66" s="103"/>
      <c r="Z66" s="103"/>
      <c r="AA66" s="103"/>
      <c r="AB66" s="103"/>
      <c r="AC66" s="103"/>
      <c r="AD66" s="103"/>
      <c r="AE66" s="103"/>
      <c r="AF66" s="103"/>
      <c r="AG66" s="103"/>
      <c r="AH66" s="103"/>
      <c r="AI66" s="103"/>
      <c r="AJ66" s="103"/>
      <c r="AK66" s="103"/>
      <c r="AL66" s="122">
        <v>83783945</v>
      </c>
      <c r="AM66" s="97">
        <v>237.01599999999999</v>
      </c>
      <c r="AN66" s="123">
        <v>46.6</v>
      </c>
      <c r="AO66" s="124">
        <v>21.452999999999999</v>
      </c>
      <c r="AP66" s="125">
        <v>15.957000000000001</v>
      </c>
      <c r="AQ66" s="122">
        <v>45229.245000000003</v>
      </c>
      <c r="AR66" s="97"/>
      <c r="AS66" s="123">
        <v>156.13900000000001</v>
      </c>
      <c r="AT66" s="124">
        <v>8.31</v>
      </c>
      <c r="AU66" s="125">
        <v>28.2</v>
      </c>
      <c r="AV66" s="122">
        <v>33.1</v>
      </c>
      <c r="AW66" s="97"/>
      <c r="AX66" s="123">
        <v>8</v>
      </c>
      <c r="AY66" s="124">
        <v>81.33</v>
      </c>
      <c r="AZ66" s="125">
        <v>0.93600000000000005</v>
      </c>
    </row>
    <row r="67" spans="1:52" x14ac:dyDescent="0.25">
      <c r="A67" s="117" t="s">
        <v>265</v>
      </c>
      <c r="B67" s="118" t="s">
        <v>890</v>
      </c>
      <c r="C67" s="119" t="s">
        <v>891</v>
      </c>
      <c r="D67" s="120" t="s">
        <v>892</v>
      </c>
      <c r="E67" s="121">
        <v>54930</v>
      </c>
      <c r="F67" s="117">
        <v>159</v>
      </c>
      <c r="G67" s="118">
        <v>126.714</v>
      </c>
      <c r="H67" s="119">
        <v>335</v>
      </c>
      <c r="I67" s="120">
        <v>0</v>
      </c>
      <c r="J67" s="121">
        <v>0.28599999999999998</v>
      </c>
      <c r="K67" s="117">
        <v>1767.7760000000001</v>
      </c>
      <c r="L67" s="118">
        <v>5.117</v>
      </c>
      <c r="M67" s="119">
        <v>4.0780000000000003</v>
      </c>
      <c r="N67" s="120">
        <v>10.781000000000001</v>
      </c>
      <c r="O67" s="121">
        <v>0</v>
      </c>
      <c r="P67" s="117">
        <v>8.9999999999999993E-3</v>
      </c>
      <c r="Q67" s="103"/>
      <c r="R67" s="103"/>
      <c r="S67" s="103"/>
      <c r="T67" s="103"/>
      <c r="U67" s="103"/>
      <c r="V67" s="103"/>
      <c r="W67" s="103"/>
      <c r="X67" s="103"/>
      <c r="Y67" s="103"/>
      <c r="Z67" s="103"/>
      <c r="AA67" s="103"/>
      <c r="AB67" s="103"/>
      <c r="AC67" s="103"/>
      <c r="AD67" s="103"/>
      <c r="AE67" s="103"/>
      <c r="AF67" s="103"/>
      <c r="AG67" s="103"/>
      <c r="AH67" s="103"/>
      <c r="AI67" s="103"/>
      <c r="AJ67" s="103"/>
      <c r="AK67" s="103"/>
      <c r="AL67" s="122">
        <v>31072945</v>
      </c>
      <c r="AM67" s="97">
        <v>126.71899999999999</v>
      </c>
      <c r="AN67" s="123">
        <v>21.1</v>
      </c>
      <c r="AO67" s="124">
        <v>3.3849999999999998</v>
      </c>
      <c r="AP67" s="125">
        <v>1.948</v>
      </c>
      <c r="AQ67" s="122">
        <v>4227.63</v>
      </c>
      <c r="AR67" s="97">
        <v>12</v>
      </c>
      <c r="AS67" s="123">
        <v>298.245</v>
      </c>
      <c r="AT67" s="124">
        <v>4.97</v>
      </c>
      <c r="AU67" s="125">
        <v>0.3</v>
      </c>
      <c r="AV67" s="122">
        <v>7.7</v>
      </c>
      <c r="AW67" s="97">
        <v>41.046999999999997</v>
      </c>
      <c r="AX67" s="123">
        <v>0.9</v>
      </c>
      <c r="AY67" s="124">
        <v>64.069999999999993</v>
      </c>
      <c r="AZ67" s="125">
        <v>0.59199999999999997</v>
      </c>
    </row>
    <row r="68" spans="1:52" x14ac:dyDescent="0.25">
      <c r="A68" s="117" t="s">
        <v>267</v>
      </c>
      <c r="B68" s="118" t="s">
        <v>893</v>
      </c>
      <c r="C68" s="119" t="s">
        <v>894</v>
      </c>
      <c r="D68" s="120" t="s">
        <v>895</v>
      </c>
      <c r="E68" s="121">
        <v>139447</v>
      </c>
      <c r="F68" s="117">
        <v>597</v>
      </c>
      <c r="G68" s="118">
        <v>656.42899999999997</v>
      </c>
      <c r="H68" s="119">
        <v>4881</v>
      </c>
      <c r="I68" s="120">
        <v>43</v>
      </c>
      <c r="J68" s="121">
        <v>53.429000000000002</v>
      </c>
      <c r="K68" s="117">
        <v>13378.706</v>
      </c>
      <c r="L68" s="118">
        <v>57.277000000000001</v>
      </c>
      <c r="M68" s="119">
        <v>62.978999999999999</v>
      </c>
      <c r="N68" s="120">
        <v>468.28899999999999</v>
      </c>
      <c r="O68" s="121">
        <v>4.125</v>
      </c>
      <c r="P68" s="117">
        <v>5.1260000000000003</v>
      </c>
      <c r="Q68" s="103"/>
      <c r="R68" s="103"/>
      <c r="S68" s="103"/>
      <c r="T68" s="103"/>
      <c r="U68" s="103"/>
      <c r="V68" s="103"/>
      <c r="W68" s="103"/>
      <c r="X68" s="103"/>
      <c r="Y68" s="103"/>
      <c r="Z68" s="103"/>
      <c r="AA68" s="103"/>
      <c r="AB68" s="103"/>
      <c r="AC68" s="103"/>
      <c r="AD68" s="103"/>
      <c r="AE68" s="103"/>
      <c r="AF68" s="103"/>
      <c r="AG68" s="103"/>
      <c r="AH68" s="103"/>
      <c r="AI68" s="103"/>
      <c r="AJ68" s="103"/>
      <c r="AK68" s="103"/>
      <c r="AL68" s="122">
        <v>10423056</v>
      </c>
      <c r="AM68" s="97">
        <v>83.478999999999999</v>
      </c>
      <c r="AN68" s="123">
        <v>45.3</v>
      </c>
      <c r="AO68" s="124">
        <v>20.396000000000001</v>
      </c>
      <c r="AP68" s="125">
        <v>14.523999999999999</v>
      </c>
      <c r="AQ68" s="122">
        <v>24574.382000000001</v>
      </c>
      <c r="AR68" s="97">
        <v>1.5</v>
      </c>
      <c r="AS68" s="123">
        <v>175.69499999999999</v>
      </c>
      <c r="AT68" s="124">
        <v>4.55</v>
      </c>
      <c r="AU68" s="125">
        <v>35.299999999999997</v>
      </c>
      <c r="AV68" s="122">
        <v>52</v>
      </c>
      <c r="AW68" s="97"/>
      <c r="AX68" s="123">
        <v>4.21</v>
      </c>
      <c r="AY68" s="124">
        <v>82.24</v>
      </c>
      <c r="AZ68" s="125">
        <v>0.87</v>
      </c>
    </row>
    <row r="69" spans="1:52" ht="30" x14ac:dyDescent="0.25">
      <c r="A69" s="117" t="s">
        <v>269</v>
      </c>
      <c r="B69" s="118" t="s">
        <v>896</v>
      </c>
      <c r="C69" s="119" t="s">
        <v>270</v>
      </c>
      <c r="D69" s="120" t="s">
        <v>897</v>
      </c>
      <c r="E69" s="121">
        <v>127</v>
      </c>
      <c r="F69" s="117">
        <v>0</v>
      </c>
      <c r="G69" s="118">
        <v>2.1429999999999998</v>
      </c>
      <c r="H69" s="119"/>
      <c r="I69" s="120"/>
      <c r="J69" s="121">
        <v>0</v>
      </c>
      <c r="K69" s="117">
        <v>1128.6980000000001</v>
      </c>
      <c r="L69" s="118">
        <v>0</v>
      </c>
      <c r="M69" s="119">
        <v>19.044</v>
      </c>
      <c r="N69" s="120"/>
      <c r="O69" s="121"/>
      <c r="P69" s="117">
        <v>0</v>
      </c>
      <c r="Q69" s="103"/>
      <c r="R69" s="103"/>
      <c r="S69" s="103"/>
      <c r="T69" s="103"/>
      <c r="U69" s="103"/>
      <c r="V69" s="103"/>
      <c r="W69" s="103"/>
      <c r="X69" s="103"/>
      <c r="Y69" s="103"/>
      <c r="Z69" s="103"/>
      <c r="AA69" s="103"/>
      <c r="AB69" s="103"/>
      <c r="AC69" s="103"/>
      <c r="AD69" s="103"/>
      <c r="AE69" s="103"/>
      <c r="AF69" s="103"/>
      <c r="AG69" s="103"/>
      <c r="AH69" s="103"/>
      <c r="AI69" s="103"/>
      <c r="AJ69" s="103"/>
      <c r="AK69" s="103"/>
      <c r="AL69" s="122">
        <v>112519</v>
      </c>
      <c r="AM69" s="97">
        <v>317.13200000000001</v>
      </c>
      <c r="AN69" s="123">
        <v>29.4</v>
      </c>
      <c r="AO69" s="124">
        <v>7.3040000000000003</v>
      </c>
      <c r="AP69" s="125">
        <v>5.0209999999999999</v>
      </c>
      <c r="AQ69" s="122">
        <v>13593.877</v>
      </c>
      <c r="AR69" s="97"/>
      <c r="AS69" s="123">
        <v>243.964</v>
      </c>
      <c r="AT69" s="124">
        <v>10.71</v>
      </c>
      <c r="AU69" s="125"/>
      <c r="AV69" s="122"/>
      <c r="AW69" s="97"/>
      <c r="AX69" s="123">
        <v>3.7</v>
      </c>
      <c r="AY69" s="124">
        <v>72.400000000000006</v>
      </c>
      <c r="AZ69" s="125">
        <v>0.77200000000000002</v>
      </c>
    </row>
    <row r="70" spans="1:52" ht="30" x14ac:dyDescent="0.25">
      <c r="A70" s="117" t="s">
        <v>271</v>
      </c>
      <c r="B70" s="118" t="s">
        <v>898</v>
      </c>
      <c r="C70" s="119" t="s">
        <v>899</v>
      </c>
      <c r="D70" s="120" t="s">
        <v>900</v>
      </c>
      <c r="E70" s="121">
        <v>138236</v>
      </c>
      <c r="F70" s="117">
        <v>224</v>
      </c>
      <c r="G70" s="118">
        <v>450.85700000000003</v>
      </c>
      <c r="H70" s="119">
        <v>4820</v>
      </c>
      <c r="I70" s="120">
        <v>7</v>
      </c>
      <c r="J70" s="121">
        <v>9</v>
      </c>
      <c r="K70" s="117">
        <v>7715.9709999999995</v>
      </c>
      <c r="L70" s="118">
        <v>12.503</v>
      </c>
      <c r="M70" s="119">
        <v>25.166</v>
      </c>
      <c r="N70" s="120">
        <v>269.04000000000002</v>
      </c>
      <c r="O70" s="121">
        <v>0.39100000000000001</v>
      </c>
      <c r="P70" s="117">
        <v>0.502</v>
      </c>
      <c r="Q70" s="103"/>
      <c r="R70" s="103"/>
      <c r="S70" s="103"/>
      <c r="T70" s="103"/>
      <c r="U70" s="103"/>
      <c r="V70" s="103"/>
      <c r="W70" s="103"/>
      <c r="X70" s="103"/>
      <c r="Y70" s="103"/>
      <c r="Z70" s="103"/>
      <c r="AA70" s="103"/>
      <c r="AB70" s="103"/>
      <c r="AC70" s="103"/>
      <c r="AD70" s="103"/>
      <c r="AE70" s="103"/>
      <c r="AF70" s="103"/>
      <c r="AG70" s="103"/>
      <c r="AH70" s="103"/>
      <c r="AI70" s="103"/>
      <c r="AJ70" s="103"/>
      <c r="AK70" s="103"/>
      <c r="AL70" s="122">
        <v>17915567</v>
      </c>
      <c r="AM70" s="97">
        <v>157.834</v>
      </c>
      <c r="AN70" s="123">
        <v>22.9</v>
      </c>
      <c r="AO70" s="124">
        <v>4.694</v>
      </c>
      <c r="AP70" s="125">
        <v>3.016</v>
      </c>
      <c r="AQ70" s="122">
        <v>7423.808</v>
      </c>
      <c r="AR70" s="97">
        <v>8.6999999999999993</v>
      </c>
      <c r="AS70" s="123">
        <v>155.898</v>
      </c>
      <c r="AT70" s="124">
        <v>10.18</v>
      </c>
      <c r="AU70" s="125"/>
      <c r="AV70" s="122"/>
      <c r="AW70" s="97">
        <v>76.665000000000006</v>
      </c>
      <c r="AX70" s="123">
        <v>0.6</v>
      </c>
      <c r="AY70" s="124">
        <v>74.3</v>
      </c>
      <c r="AZ70" s="125">
        <v>0.65</v>
      </c>
    </row>
    <row r="71" spans="1:52" x14ac:dyDescent="0.25">
      <c r="A71" s="117" t="s">
        <v>273</v>
      </c>
      <c r="B71" s="118" t="s">
        <v>901</v>
      </c>
      <c r="C71" s="119" t="s">
        <v>902</v>
      </c>
      <c r="D71" s="120" t="s">
        <v>903</v>
      </c>
      <c r="E71" s="121">
        <v>13738</v>
      </c>
      <c r="F71" s="117">
        <v>16</v>
      </c>
      <c r="G71" s="118">
        <v>13.143000000000001</v>
      </c>
      <c r="H71" s="119">
        <v>81</v>
      </c>
      <c r="I71" s="120">
        <v>0</v>
      </c>
      <c r="J71" s="121">
        <v>0.14299999999999999</v>
      </c>
      <c r="K71" s="117">
        <v>1046.0840000000001</v>
      </c>
      <c r="L71" s="118">
        <v>1.218</v>
      </c>
      <c r="M71" s="119">
        <v>1.0009999999999999</v>
      </c>
      <c r="N71" s="120">
        <v>6.1680000000000001</v>
      </c>
      <c r="O71" s="121">
        <v>0</v>
      </c>
      <c r="P71" s="117">
        <v>1.0999999999999999E-2</v>
      </c>
      <c r="Q71" s="103"/>
      <c r="R71" s="103"/>
      <c r="S71" s="103"/>
      <c r="T71" s="103"/>
      <c r="U71" s="103"/>
      <c r="V71" s="103"/>
      <c r="W71" s="103"/>
      <c r="X71" s="103"/>
      <c r="Y71" s="103"/>
      <c r="Z71" s="103"/>
      <c r="AA71" s="103"/>
      <c r="AB71" s="103"/>
      <c r="AC71" s="103"/>
      <c r="AD71" s="103"/>
      <c r="AE71" s="103"/>
      <c r="AF71" s="103"/>
      <c r="AG71" s="103"/>
      <c r="AH71" s="103"/>
      <c r="AI71" s="103"/>
      <c r="AJ71" s="103"/>
      <c r="AK71" s="103"/>
      <c r="AL71" s="122">
        <v>13132792</v>
      </c>
      <c r="AM71" s="97">
        <v>51.755000000000003</v>
      </c>
      <c r="AN71" s="123">
        <v>19</v>
      </c>
      <c r="AO71" s="124">
        <v>3.1349999999999998</v>
      </c>
      <c r="AP71" s="125">
        <v>1.7330000000000001</v>
      </c>
      <c r="AQ71" s="122">
        <v>1998.9259999999999</v>
      </c>
      <c r="AR71" s="97">
        <v>35.299999999999997</v>
      </c>
      <c r="AS71" s="123">
        <v>336.71699999999998</v>
      </c>
      <c r="AT71" s="124">
        <v>2.42</v>
      </c>
      <c r="AU71" s="125"/>
      <c r="AV71" s="122"/>
      <c r="AW71" s="97">
        <v>17.45</v>
      </c>
      <c r="AX71" s="123">
        <v>0.3</v>
      </c>
      <c r="AY71" s="124">
        <v>61.6</v>
      </c>
      <c r="AZ71" s="125">
        <v>0.45900000000000002</v>
      </c>
    </row>
    <row r="72" spans="1:52" x14ac:dyDescent="0.25">
      <c r="A72" s="117" t="s">
        <v>275</v>
      </c>
      <c r="B72" s="118" t="s">
        <v>904</v>
      </c>
      <c r="C72" s="119" t="s">
        <v>276</v>
      </c>
      <c r="D72" s="120" t="s">
        <v>905</v>
      </c>
      <c r="E72" s="121">
        <v>2452</v>
      </c>
      <c r="F72" s="117">
        <v>0</v>
      </c>
      <c r="G72" s="118">
        <v>0.71399999999999997</v>
      </c>
      <c r="H72" s="119">
        <v>45</v>
      </c>
      <c r="I72" s="120">
        <v>0</v>
      </c>
      <c r="J72" s="121">
        <v>0</v>
      </c>
      <c r="K72" s="117">
        <v>1245.9359999999999</v>
      </c>
      <c r="L72" s="118">
        <v>0</v>
      </c>
      <c r="M72" s="119">
        <v>0.36299999999999999</v>
      </c>
      <c r="N72" s="120">
        <v>22.866</v>
      </c>
      <c r="O72" s="121">
        <v>0</v>
      </c>
      <c r="P72" s="117">
        <v>0</v>
      </c>
      <c r="Q72" s="103"/>
      <c r="R72" s="103"/>
      <c r="S72" s="103"/>
      <c r="T72" s="103"/>
      <c r="U72" s="103"/>
      <c r="V72" s="103"/>
      <c r="W72" s="103"/>
      <c r="X72" s="103"/>
      <c r="Y72" s="103"/>
      <c r="Z72" s="103"/>
      <c r="AA72" s="103"/>
      <c r="AB72" s="103"/>
      <c r="AC72" s="103"/>
      <c r="AD72" s="103"/>
      <c r="AE72" s="103"/>
      <c r="AF72" s="103"/>
      <c r="AG72" s="103"/>
      <c r="AH72" s="103"/>
      <c r="AI72" s="103"/>
      <c r="AJ72" s="103"/>
      <c r="AK72" s="103"/>
      <c r="AL72" s="122">
        <v>1967998</v>
      </c>
      <c r="AM72" s="97">
        <v>66.191000000000003</v>
      </c>
      <c r="AN72" s="123">
        <v>19.399999999999999</v>
      </c>
      <c r="AO72" s="124">
        <v>3.0019999999999998</v>
      </c>
      <c r="AP72" s="125">
        <v>1.5649999999999999</v>
      </c>
      <c r="AQ72" s="122">
        <v>1548.675</v>
      </c>
      <c r="AR72" s="97">
        <v>67.099999999999994</v>
      </c>
      <c r="AS72" s="123">
        <v>382.47399999999999</v>
      </c>
      <c r="AT72" s="124">
        <v>2.42</v>
      </c>
      <c r="AU72" s="125"/>
      <c r="AV72" s="122"/>
      <c r="AW72" s="97">
        <v>6.4029999999999996</v>
      </c>
      <c r="AX72" s="123"/>
      <c r="AY72" s="124">
        <v>58.32</v>
      </c>
      <c r="AZ72" s="125">
        <v>0.45500000000000002</v>
      </c>
    </row>
    <row r="73" spans="1:52" ht="30" x14ac:dyDescent="0.25">
      <c r="A73" s="117" t="s">
        <v>277</v>
      </c>
      <c r="B73" s="118" t="s">
        <v>906</v>
      </c>
      <c r="C73" s="119" t="s">
        <v>907</v>
      </c>
      <c r="D73" s="120" t="s">
        <v>908</v>
      </c>
      <c r="E73" s="121">
        <v>6348</v>
      </c>
      <c r="F73" s="117">
        <v>16</v>
      </c>
      <c r="G73" s="118">
        <v>8.4290000000000003</v>
      </c>
      <c r="H73" s="119">
        <v>164</v>
      </c>
      <c r="I73" s="120">
        <v>0</v>
      </c>
      <c r="J73" s="121">
        <v>0.28599999999999998</v>
      </c>
      <c r="K73" s="117">
        <v>8070.5959999999995</v>
      </c>
      <c r="L73" s="118">
        <v>20.341999999999999</v>
      </c>
      <c r="M73" s="119">
        <v>10.715999999999999</v>
      </c>
      <c r="N73" s="120">
        <v>208.50299999999999</v>
      </c>
      <c r="O73" s="121">
        <v>0</v>
      </c>
      <c r="P73" s="117">
        <v>0.36299999999999999</v>
      </c>
      <c r="Q73" s="103"/>
      <c r="R73" s="103"/>
      <c r="S73" s="103"/>
      <c r="T73" s="103"/>
      <c r="U73" s="103"/>
      <c r="V73" s="103"/>
      <c r="W73" s="103"/>
      <c r="X73" s="103"/>
      <c r="Y73" s="103"/>
      <c r="Z73" s="103"/>
      <c r="AA73" s="103"/>
      <c r="AB73" s="103"/>
      <c r="AC73" s="103"/>
      <c r="AD73" s="103"/>
      <c r="AE73" s="103"/>
      <c r="AF73" s="103"/>
      <c r="AG73" s="103"/>
      <c r="AH73" s="103"/>
      <c r="AI73" s="103"/>
      <c r="AJ73" s="103"/>
      <c r="AK73" s="103"/>
      <c r="AL73" s="122">
        <v>786559</v>
      </c>
      <c r="AM73" s="97">
        <v>3.952</v>
      </c>
      <c r="AN73" s="123">
        <v>26.3</v>
      </c>
      <c r="AO73" s="124">
        <v>5.3049999999999997</v>
      </c>
      <c r="AP73" s="125">
        <v>2.8370000000000002</v>
      </c>
      <c r="AQ73" s="122">
        <v>7435.0469999999996</v>
      </c>
      <c r="AR73" s="97"/>
      <c r="AS73" s="123">
        <v>373.15899999999999</v>
      </c>
      <c r="AT73" s="124">
        <v>11.62</v>
      </c>
      <c r="AU73" s="125"/>
      <c r="AV73" s="122"/>
      <c r="AW73" s="97">
        <v>77.159000000000006</v>
      </c>
      <c r="AX73" s="123">
        <v>1.6</v>
      </c>
      <c r="AY73" s="124">
        <v>69.91</v>
      </c>
      <c r="AZ73" s="125">
        <v>0.65400000000000003</v>
      </c>
    </row>
    <row r="74" spans="1:52" ht="30" x14ac:dyDescent="0.25">
      <c r="A74" s="117" t="s">
        <v>279</v>
      </c>
      <c r="B74" s="118" t="s">
        <v>909</v>
      </c>
      <c r="C74" s="119" t="s">
        <v>910</v>
      </c>
      <c r="D74" s="120" t="s">
        <v>911</v>
      </c>
      <c r="E74" s="121">
        <v>10015</v>
      </c>
      <c r="F74" s="117">
        <v>0</v>
      </c>
      <c r="G74" s="118">
        <v>30</v>
      </c>
      <c r="H74" s="119">
        <v>236</v>
      </c>
      <c r="I74" s="120">
        <v>0</v>
      </c>
      <c r="J74" s="121">
        <v>0.28599999999999998</v>
      </c>
      <c r="K74" s="117">
        <v>878.31399999999996</v>
      </c>
      <c r="L74" s="118">
        <v>0</v>
      </c>
      <c r="M74" s="119">
        <v>2.6309999999999998</v>
      </c>
      <c r="N74" s="120">
        <v>20.696999999999999</v>
      </c>
      <c r="O74" s="121">
        <v>0</v>
      </c>
      <c r="P74" s="117">
        <v>2.5000000000000001E-2</v>
      </c>
      <c r="Q74" s="103"/>
      <c r="R74" s="103"/>
      <c r="S74" s="103"/>
      <c r="T74" s="103"/>
      <c r="U74" s="103"/>
      <c r="V74" s="103"/>
      <c r="W74" s="103"/>
      <c r="X74" s="103"/>
      <c r="Y74" s="103"/>
      <c r="Z74" s="103"/>
      <c r="AA74" s="103"/>
      <c r="AB74" s="103"/>
      <c r="AC74" s="103"/>
      <c r="AD74" s="103"/>
      <c r="AE74" s="103"/>
      <c r="AF74" s="103"/>
      <c r="AG74" s="103"/>
      <c r="AH74" s="103"/>
      <c r="AI74" s="103"/>
      <c r="AJ74" s="103"/>
      <c r="AK74" s="103"/>
      <c r="AL74" s="122">
        <v>11402533</v>
      </c>
      <c r="AM74" s="97">
        <v>398.44799999999998</v>
      </c>
      <c r="AN74" s="123">
        <v>24.3</v>
      </c>
      <c r="AO74" s="124">
        <v>4.8</v>
      </c>
      <c r="AP74" s="125">
        <v>2.9540000000000002</v>
      </c>
      <c r="AQ74" s="122">
        <v>1653.173</v>
      </c>
      <c r="AR74" s="97">
        <v>23.5</v>
      </c>
      <c r="AS74" s="123">
        <v>430.548</v>
      </c>
      <c r="AT74" s="124">
        <v>6.65</v>
      </c>
      <c r="AU74" s="125">
        <v>2.9</v>
      </c>
      <c r="AV74" s="122">
        <v>23.1</v>
      </c>
      <c r="AW74" s="97">
        <v>22.863</v>
      </c>
      <c r="AX74" s="123">
        <v>0.7</v>
      </c>
      <c r="AY74" s="124">
        <v>64</v>
      </c>
      <c r="AZ74" s="125">
        <v>0.498</v>
      </c>
    </row>
    <row r="75" spans="1:52" ht="30" x14ac:dyDescent="0.25">
      <c r="A75" s="117" t="s">
        <v>281</v>
      </c>
      <c r="B75" s="118" t="s">
        <v>912</v>
      </c>
      <c r="C75" s="119" t="s">
        <v>913</v>
      </c>
      <c r="D75" s="120" t="s">
        <v>914</v>
      </c>
      <c r="E75" s="121">
        <v>122974</v>
      </c>
      <c r="F75" s="117">
        <v>1147</v>
      </c>
      <c r="G75" s="118">
        <v>616.42899999999997</v>
      </c>
      <c r="H75" s="119">
        <v>3160</v>
      </c>
      <c r="I75" s="120">
        <v>30</v>
      </c>
      <c r="J75" s="121">
        <v>14.143000000000001</v>
      </c>
      <c r="K75" s="117">
        <v>12415.837</v>
      </c>
      <c r="L75" s="118">
        <v>115.80500000000001</v>
      </c>
      <c r="M75" s="119">
        <v>62.237000000000002</v>
      </c>
      <c r="N75" s="120">
        <v>319.04300000000001</v>
      </c>
      <c r="O75" s="121">
        <v>3.0289999999999999</v>
      </c>
      <c r="P75" s="117">
        <v>1.4279999999999999</v>
      </c>
      <c r="Q75" s="103"/>
      <c r="R75" s="103"/>
      <c r="S75" s="103"/>
      <c r="T75" s="103"/>
      <c r="U75" s="103"/>
      <c r="V75" s="103"/>
      <c r="W75" s="103"/>
      <c r="X75" s="103"/>
      <c r="Y75" s="103"/>
      <c r="Z75" s="103"/>
      <c r="AA75" s="103"/>
      <c r="AB75" s="103"/>
      <c r="AC75" s="103"/>
      <c r="AD75" s="103"/>
      <c r="AE75" s="103"/>
      <c r="AF75" s="103"/>
      <c r="AG75" s="103"/>
      <c r="AH75" s="103"/>
      <c r="AI75" s="103"/>
      <c r="AJ75" s="103"/>
      <c r="AK75" s="103"/>
      <c r="AL75" s="122">
        <v>9904608</v>
      </c>
      <c r="AM75" s="97">
        <v>82.805000000000007</v>
      </c>
      <c r="AN75" s="123">
        <v>24.9</v>
      </c>
      <c r="AO75" s="124">
        <v>4.6520000000000001</v>
      </c>
      <c r="AP75" s="125">
        <v>2.883</v>
      </c>
      <c r="AQ75" s="122">
        <v>4541.7950000000001</v>
      </c>
      <c r="AR75" s="97">
        <v>16</v>
      </c>
      <c r="AS75" s="123">
        <v>240.208</v>
      </c>
      <c r="AT75" s="124">
        <v>7.21</v>
      </c>
      <c r="AU75" s="125">
        <v>2</v>
      </c>
      <c r="AV75" s="122"/>
      <c r="AW75" s="97">
        <v>84.168999999999997</v>
      </c>
      <c r="AX75" s="123">
        <v>0.7</v>
      </c>
      <c r="AY75" s="124">
        <v>75.27</v>
      </c>
      <c r="AZ75" s="125">
        <v>0.61699999999999999</v>
      </c>
    </row>
    <row r="76" spans="1:52" x14ac:dyDescent="0.25">
      <c r="A76" s="117" t="s">
        <v>283</v>
      </c>
      <c r="B76" s="118" t="s">
        <v>915</v>
      </c>
      <c r="C76" s="119" t="s">
        <v>916</v>
      </c>
      <c r="D76" s="120" t="s">
        <v>917</v>
      </c>
      <c r="E76" s="121">
        <v>325278</v>
      </c>
      <c r="F76" s="117">
        <v>2764</v>
      </c>
      <c r="G76" s="118">
        <v>1587.7139999999999</v>
      </c>
      <c r="H76" s="119">
        <v>9667</v>
      </c>
      <c r="I76" s="120">
        <v>130</v>
      </c>
      <c r="J76" s="121">
        <v>119.143</v>
      </c>
      <c r="K76" s="117">
        <v>33671.451000000001</v>
      </c>
      <c r="L76" s="118">
        <v>286.11799999999999</v>
      </c>
      <c r="M76" s="119">
        <v>164.35400000000001</v>
      </c>
      <c r="N76" s="120">
        <v>1000.688</v>
      </c>
      <c r="O76" s="121">
        <v>13.457000000000001</v>
      </c>
      <c r="P76" s="117">
        <v>12.333</v>
      </c>
      <c r="Q76" s="103"/>
      <c r="R76" s="103"/>
      <c r="S76" s="103"/>
      <c r="T76" s="103"/>
      <c r="U76" s="103"/>
      <c r="V76" s="103"/>
      <c r="W76" s="103"/>
      <c r="X76" s="103"/>
      <c r="Y76" s="103"/>
      <c r="Z76" s="103"/>
      <c r="AA76" s="103"/>
      <c r="AB76" s="103"/>
      <c r="AC76" s="103"/>
      <c r="AD76" s="103"/>
      <c r="AE76" s="103"/>
      <c r="AF76" s="103"/>
      <c r="AG76" s="103"/>
      <c r="AH76" s="103"/>
      <c r="AI76" s="103"/>
      <c r="AJ76" s="103"/>
      <c r="AK76" s="103"/>
      <c r="AL76" s="122">
        <v>9660350</v>
      </c>
      <c r="AM76" s="97">
        <v>108.04300000000001</v>
      </c>
      <c r="AN76" s="123">
        <v>43.4</v>
      </c>
      <c r="AO76" s="124">
        <v>18.577000000000002</v>
      </c>
      <c r="AP76" s="125">
        <v>11.976000000000001</v>
      </c>
      <c r="AQ76" s="122">
        <v>26777.561000000002</v>
      </c>
      <c r="AR76" s="97">
        <v>0.5</v>
      </c>
      <c r="AS76" s="123">
        <v>278.29599999999999</v>
      </c>
      <c r="AT76" s="124">
        <v>7.55</v>
      </c>
      <c r="AU76" s="125">
        <v>26.8</v>
      </c>
      <c r="AV76" s="122">
        <v>34.799999999999997</v>
      </c>
      <c r="AW76" s="97"/>
      <c r="AX76" s="123">
        <v>7.02</v>
      </c>
      <c r="AY76" s="124">
        <v>76.88</v>
      </c>
      <c r="AZ76" s="125">
        <v>0.83799999999999997</v>
      </c>
    </row>
    <row r="77" spans="1:52" x14ac:dyDescent="0.25">
      <c r="A77" s="117" t="s">
        <v>285</v>
      </c>
      <c r="B77" s="118" t="s">
        <v>918</v>
      </c>
      <c r="C77" s="119" t="s">
        <v>919</v>
      </c>
      <c r="D77" s="120" t="s">
        <v>920</v>
      </c>
      <c r="E77" s="121">
        <v>5754</v>
      </c>
      <c r="F77" s="117">
        <v>0</v>
      </c>
      <c r="G77" s="118">
        <v>10.143000000000001</v>
      </c>
      <c r="H77" s="119">
        <v>29</v>
      </c>
      <c r="I77" s="120">
        <v>0</v>
      </c>
      <c r="J77" s="121">
        <v>0.14299999999999999</v>
      </c>
      <c r="K77" s="117">
        <v>16861.538</v>
      </c>
      <c r="L77" s="118">
        <v>0</v>
      </c>
      <c r="M77" s="119">
        <v>29.722999999999999</v>
      </c>
      <c r="N77" s="120">
        <v>84.981999999999999</v>
      </c>
      <c r="O77" s="121">
        <v>0</v>
      </c>
      <c r="P77" s="117">
        <v>0.41899999999999998</v>
      </c>
      <c r="Q77" s="103"/>
      <c r="R77" s="103"/>
      <c r="S77" s="103"/>
      <c r="T77" s="103"/>
      <c r="U77" s="103"/>
      <c r="V77" s="103"/>
      <c r="W77" s="103"/>
      <c r="X77" s="103"/>
      <c r="Y77" s="103"/>
      <c r="Z77" s="103"/>
      <c r="AA77" s="103"/>
      <c r="AB77" s="103"/>
      <c r="AC77" s="103"/>
      <c r="AD77" s="103"/>
      <c r="AE77" s="103"/>
      <c r="AF77" s="103"/>
      <c r="AG77" s="103"/>
      <c r="AH77" s="103"/>
      <c r="AI77" s="103"/>
      <c r="AJ77" s="103"/>
      <c r="AK77" s="103"/>
      <c r="AL77" s="122">
        <v>341250</v>
      </c>
      <c r="AM77" s="97">
        <v>3.4039999999999999</v>
      </c>
      <c r="AN77" s="123">
        <v>37.299999999999997</v>
      </c>
      <c r="AO77" s="124">
        <v>14.430999999999999</v>
      </c>
      <c r="AP77" s="125">
        <v>9.2070000000000007</v>
      </c>
      <c r="AQ77" s="122">
        <v>46482.957999999999</v>
      </c>
      <c r="AR77" s="97">
        <v>0.2</v>
      </c>
      <c r="AS77" s="123">
        <v>117.992</v>
      </c>
      <c r="AT77" s="124">
        <v>5.31</v>
      </c>
      <c r="AU77" s="125">
        <v>14.3</v>
      </c>
      <c r="AV77" s="122">
        <v>15.2</v>
      </c>
      <c r="AW77" s="97"/>
      <c r="AX77" s="123">
        <v>2.91</v>
      </c>
      <c r="AY77" s="124">
        <v>82.99</v>
      </c>
      <c r="AZ77" s="125">
        <v>0.93500000000000005</v>
      </c>
    </row>
    <row r="78" spans="1:52" x14ac:dyDescent="0.25">
      <c r="A78" s="117" t="s">
        <v>287</v>
      </c>
      <c r="B78" s="118" t="s">
        <v>921</v>
      </c>
      <c r="C78" s="119" t="s">
        <v>922</v>
      </c>
      <c r="D78" s="120" t="s">
        <v>923</v>
      </c>
      <c r="E78" s="121">
        <v>10286709</v>
      </c>
      <c r="F78" s="117">
        <v>20035</v>
      </c>
      <c r="G78" s="118">
        <v>16798.714</v>
      </c>
      <c r="H78" s="119">
        <v>148994</v>
      </c>
      <c r="I78" s="120">
        <v>256</v>
      </c>
      <c r="J78" s="121">
        <v>235.857</v>
      </c>
      <c r="K78" s="117">
        <v>7454.1130000000003</v>
      </c>
      <c r="L78" s="118">
        <v>14.518000000000001</v>
      </c>
      <c r="M78" s="119">
        <v>12.173</v>
      </c>
      <c r="N78" s="120">
        <v>107.96599999999999</v>
      </c>
      <c r="O78" s="121">
        <v>0.186</v>
      </c>
      <c r="P78" s="117">
        <v>0.17100000000000001</v>
      </c>
      <c r="Q78" s="103"/>
      <c r="R78" s="103"/>
      <c r="S78" s="103"/>
      <c r="T78" s="103"/>
      <c r="U78" s="103"/>
      <c r="V78" s="103"/>
      <c r="W78" s="103"/>
      <c r="X78" s="103"/>
      <c r="Y78" s="103"/>
      <c r="Z78" s="103"/>
      <c r="AA78" s="103"/>
      <c r="AB78" s="103"/>
      <c r="AC78" s="103"/>
      <c r="AD78" s="103"/>
      <c r="AE78" s="103"/>
      <c r="AF78" s="103"/>
      <c r="AG78" s="103"/>
      <c r="AH78" s="103"/>
      <c r="AI78" s="103"/>
      <c r="AJ78" s="103"/>
      <c r="AK78" s="103"/>
      <c r="AL78" s="122">
        <v>1380004385</v>
      </c>
      <c r="AM78" s="97">
        <v>450.41899999999998</v>
      </c>
      <c r="AN78" s="123">
        <v>28.2</v>
      </c>
      <c r="AO78" s="124">
        <v>5.9889999999999999</v>
      </c>
      <c r="AP78" s="125">
        <v>3.4140000000000001</v>
      </c>
      <c r="AQ78" s="122">
        <v>6426.674</v>
      </c>
      <c r="AR78" s="97">
        <v>21.2</v>
      </c>
      <c r="AS78" s="123">
        <v>282.27999999999997</v>
      </c>
      <c r="AT78" s="124">
        <v>10.39</v>
      </c>
      <c r="AU78" s="125">
        <v>1.9</v>
      </c>
      <c r="AV78" s="122">
        <v>20.6</v>
      </c>
      <c r="AW78" s="97">
        <v>59.55</v>
      </c>
      <c r="AX78" s="123">
        <v>0.53</v>
      </c>
      <c r="AY78" s="124">
        <v>69.66</v>
      </c>
      <c r="AZ78" s="125">
        <v>0.64</v>
      </c>
    </row>
    <row r="79" spans="1:52" ht="30" x14ac:dyDescent="0.25">
      <c r="A79" s="117" t="s">
        <v>289</v>
      </c>
      <c r="B79" s="118" t="s">
        <v>924</v>
      </c>
      <c r="C79" s="119" t="s">
        <v>925</v>
      </c>
      <c r="D79" s="120" t="s">
        <v>926</v>
      </c>
      <c r="E79" s="121">
        <v>751270</v>
      </c>
      <c r="F79" s="117">
        <v>8072</v>
      </c>
      <c r="G79" s="118">
        <v>7310.4290000000001</v>
      </c>
      <c r="H79" s="119">
        <v>22329</v>
      </c>
      <c r="I79" s="120">
        <v>191</v>
      </c>
      <c r="J79" s="121">
        <v>211.714</v>
      </c>
      <c r="K79" s="117">
        <v>2746.6370000000002</v>
      </c>
      <c r="L79" s="118">
        <v>29.510999999999999</v>
      </c>
      <c r="M79" s="119">
        <v>26.727</v>
      </c>
      <c r="N79" s="120">
        <v>81.635000000000005</v>
      </c>
      <c r="O79" s="121">
        <v>0.69799999999999995</v>
      </c>
      <c r="P79" s="117">
        <v>0.77400000000000002</v>
      </c>
      <c r="Q79" s="103"/>
      <c r="R79" s="103"/>
      <c r="S79" s="103"/>
      <c r="T79" s="103"/>
      <c r="U79" s="103"/>
      <c r="V79" s="103"/>
      <c r="W79" s="103"/>
      <c r="X79" s="103"/>
      <c r="Y79" s="103"/>
      <c r="Z79" s="103">
        <v>27401</v>
      </c>
      <c r="AA79" s="103">
        <v>4940146</v>
      </c>
      <c r="AB79" s="103">
        <v>18.061</v>
      </c>
      <c r="AC79" s="103">
        <v>0.1</v>
      </c>
      <c r="AD79" s="103">
        <v>39183</v>
      </c>
      <c r="AE79" s="103">
        <v>0.14299999999999999</v>
      </c>
      <c r="AF79" s="103"/>
      <c r="AG79" s="103"/>
      <c r="AH79" s="103" t="s">
        <v>927</v>
      </c>
      <c r="AI79" s="103"/>
      <c r="AJ79" s="103"/>
      <c r="AK79" s="103"/>
      <c r="AL79" s="122">
        <v>273523621</v>
      </c>
      <c r="AM79" s="97">
        <v>145.72499999999999</v>
      </c>
      <c r="AN79" s="123">
        <v>29.3</v>
      </c>
      <c r="AO79" s="124">
        <v>5.319</v>
      </c>
      <c r="AP79" s="125">
        <v>3.0529999999999999</v>
      </c>
      <c r="AQ79" s="122">
        <v>11188.744000000001</v>
      </c>
      <c r="AR79" s="97">
        <v>5.7</v>
      </c>
      <c r="AS79" s="123">
        <v>342.86399999999998</v>
      </c>
      <c r="AT79" s="124">
        <v>6.32</v>
      </c>
      <c r="AU79" s="125">
        <v>2.8</v>
      </c>
      <c r="AV79" s="122">
        <v>76.099999999999994</v>
      </c>
      <c r="AW79" s="97">
        <v>64.203999999999994</v>
      </c>
      <c r="AX79" s="123">
        <v>1.04</v>
      </c>
      <c r="AY79" s="124">
        <v>71.72</v>
      </c>
      <c r="AZ79" s="125">
        <v>0.69399999999999995</v>
      </c>
    </row>
    <row r="80" spans="1:52" ht="30" x14ac:dyDescent="0.25">
      <c r="A80" s="117"/>
      <c r="B80" s="118"/>
      <c r="C80" s="119" t="s">
        <v>928</v>
      </c>
      <c r="D80" s="120" t="s">
        <v>929</v>
      </c>
      <c r="E80" s="121">
        <v>721</v>
      </c>
      <c r="F80" s="117">
        <v>0</v>
      </c>
      <c r="G80" s="118">
        <v>0</v>
      </c>
      <c r="H80" s="119">
        <v>15</v>
      </c>
      <c r="I80" s="120">
        <v>0</v>
      </c>
      <c r="J80" s="121">
        <v>0</v>
      </c>
      <c r="K80" s="117"/>
      <c r="L80" s="118"/>
      <c r="M80" s="119"/>
      <c r="N80" s="120"/>
      <c r="O80" s="121"/>
      <c r="P80" s="117"/>
      <c r="Q80" s="103"/>
      <c r="R80" s="103"/>
      <c r="S80" s="103"/>
      <c r="T80" s="103"/>
      <c r="U80" s="103"/>
      <c r="V80" s="103"/>
      <c r="W80" s="103"/>
      <c r="X80" s="103"/>
      <c r="Y80" s="103"/>
      <c r="Z80" s="103"/>
      <c r="AA80" s="103"/>
      <c r="AB80" s="103"/>
      <c r="AC80" s="103"/>
      <c r="AD80" s="103"/>
      <c r="AE80" s="103"/>
      <c r="AF80" s="103"/>
      <c r="AG80" s="103"/>
      <c r="AH80" s="103"/>
      <c r="AI80" s="103"/>
      <c r="AJ80" s="103"/>
      <c r="AK80" s="103"/>
      <c r="AL80" s="122"/>
      <c r="AM80" s="97"/>
      <c r="AN80" s="123"/>
      <c r="AO80" s="124"/>
      <c r="AP80" s="125"/>
      <c r="AQ80" s="122"/>
      <c r="AR80" s="97"/>
      <c r="AS80" s="123"/>
      <c r="AT80" s="124"/>
      <c r="AU80" s="125"/>
      <c r="AV80" s="122"/>
      <c r="AW80" s="97"/>
      <c r="AX80" s="123"/>
      <c r="AY80" s="124"/>
      <c r="AZ80" s="125"/>
    </row>
    <row r="81" spans="1:52" x14ac:dyDescent="0.25">
      <c r="A81" s="117" t="s">
        <v>292</v>
      </c>
      <c r="B81" s="118" t="s">
        <v>930</v>
      </c>
      <c r="C81" s="119" t="s">
        <v>931</v>
      </c>
      <c r="D81" s="120" t="s">
        <v>932</v>
      </c>
      <c r="E81" s="121">
        <v>1231429</v>
      </c>
      <c r="F81" s="117">
        <v>6287</v>
      </c>
      <c r="G81" s="118">
        <v>6032.2860000000001</v>
      </c>
      <c r="H81" s="119">
        <v>55337</v>
      </c>
      <c r="I81" s="120">
        <v>114</v>
      </c>
      <c r="J81" s="121">
        <v>128.143</v>
      </c>
      <c r="K81" s="117">
        <v>14661.099</v>
      </c>
      <c r="L81" s="118">
        <v>74.852000000000004</v>
      </c>
      <c r="M81" s="119">
        <v>71.819000000000003</v>
      </c>
      <c r="N81" s="120">
        <v>658.82899999999995</v>
      </c>
      <c r="O81" s="121">
        <v>1.357</v>
      </c>
      <c r="P81" s="117">
        <v>1.526</v>
      </c>
      <c r="Q81" s="103"/>
      <c r="R81" s="103"/>
      <c r="S81" s="103"/>
      <c r="T81" s="103"/>
      <c r="U81" s="103"/>
      <c r="V81" s="103"/>
      <c r="W81" s="103"/>
      <c r="X81" s="103"/>
      <c r="Y81" s="103"/>
      <c r="Z81" s="103"/>
      <c r="AA81" s="103"/>
      <c r="AB81" s="103"/>
      <c r="AC81" s="103"/>
      <c r="AD81" s="103"/>
      <c r="AE81" s="103"/>
      <c r="AF81" s="103"/>
      <c r="AG81" s="103"/>
      <c r="AH81" s="103"/>
      <c r="AI81" s="103"/>
      <c r="AJ81" s="103"/>
      <c r="AK81" s="103"/>
      <c r="AL81" s="122">
        <v>83992953</v>
      </c>
      <c r="AM81" s="97">
        <v>49.831000000000003</v>
      </c>
      <c r="AN81" s="123">
        <v>32.4</v>
      </c>
      <c r="AO81" s="124">
        <v>5.44</v>
      </c>
      <c r="AP81" s="125">
        <v>3.1819999999999999</v>
      </c>
      <c r="AQ81" s="122">
        <v>19082.62</v>
      </c>
      <c r="AR81" s="97">
        <v>0.2</v>
      </c>
      <c r="AS81" s="123">
        <v>270.30799999999999</v>
      </c>
      <c r="AT81" s="124">
        <v>9.59</v>
      </c>
      <c r="AU81" s="125">
        <v>0.8</v>
      </c>
      <c r="AV81" s="122">
        <v>21.1</v>
      </c>
      <c r="AW81" s="97"/>
      <c r="AX81" s="123">
        <v>1.5</v>
      </c>
      <c r="AY81" s="124">
        <v>76.680000000000007</v>
      </c>
      <c r="AZ81" s="125">
        <v>0.79800000000000004</v>
      </c>
    </row>
    <row r="82" spans="1:52" x14ac:dyDescent="0.25">
      <c r="A82" s="117" t="s">
        <v>294</v>
      </c>
      <c r="B82" s="118" t="s">
        <v>933</v>
      </c>
      <c r="C82" s="119" t="s">
        <v>934</v>
      </c>
      <c r="D82" s="120" t="s">
        <v>935</v>
      </c>
      <c r="E82" s="121">
        <v>596193</v>
      </c>
      <c r="F82" s="117">
        <v>902</v>
      </c>
      <c r="G82" s="118">
        <v>892.85699999999997</v>
      </c>
      <c r="H82" s="119">
        <v>12824</v>
      </c>
      <c r="I82" s="120">
        <v>11</v>
      </c>
      <c r="J82" s="121">
        <v>9.8569999999999993</v>
      </c>
      <c r="K82" s="117">
        <v>14822.374</v>
      </c>
      <c r="L82" s="118">
        <v>22.425000000000001</v>
      </c>
      <c r="M82" s="119">
        <v>22.198</v>
      </c>
      <c r="N82" s="120">
        <v>318.827</v>
      </c>
      <c r="O82" s="121">
        <v>0.27300000000000002</v>
      </c>
      <c r="P82" s="117">
        <v>0.245</v>
      </c>
      <c r="Q82" s="103"/>
      <c r="R82" s="103"/>
      <c r="S82" s="103"/>
      <c r="T82" s="103"/>
      <c r="U82" s="103"/>
      <c r="V82" s="103"/>
      <c r="W82" s="103"/>
      <c r="X82" s="103"/>
      <c r="Y82" s="103"/>
      <c r="Z82" s="103"/>
      <c r="AA82" s="103"/>
      <c r="AB82" s="103"/>
      <c r="AC82" s="103"/>
      <c r="AD82" s="103"/>
      <c r="AE82" s="103"/>
      <c r="AF82" s="103"/>
      <c r="AG82" s="103"/>
      <c r="AH82" s="103"/>
      <c r="AI82" s="103"/>
      <c r="AJ82" s="103"/>
      <c r="AK82" s="103"/>
      <c r="AL82" s="122">
        <v>40222503</v>
      </c>
      <c r="AM82" s="97">
        <v>88.125</v>
      </c>
      <c r="AN82" s="123">
        <v>20</v>
      </c>
      <c r="AO82" s="124">
        <v>3.1859999999999999</v>
      </c>
      <c r="AP82" s="125">
        <v>1.9570000000000001</v>
      </c>
      <c r="AQ82" s="122">
        <v>15663.986000000001</v>
      </c>
      <c r="AR82" s="97">
        <v>2.5</v>
      </c>
      <c r="AS82" s="123">
        <v>218.61199999999999</v>
      </c>
      <c r="AT82" s="124">
        <v>8.83</v>
      </c>
      <c r="AU82" s="125"/>
      <c r="AV82" s="122"/>
      <c r="AW82" s="97">
        <v>94.575999999999993</v>
      </c>
      <c r="AX82" s="123">
        <v>1.4</v>
      </c>
      <c r="AY82" s="124">
        <v>70.599999999999994</v>
      </c>
      <c r="AZ82" s="125">
        <v>0.68500000000000005</v>
      </c>
    </row>
    <row r="83" spans="1:52" x14ac:dyDescent="0.25">
      <c r="A83" s="117" t="s">
        <v>296</v>
      </c>
      <c r="B83" s="118" t="s">
        <v>936</v>
      </c>
      <c r="C83" s="119" t="s">
        <v>937</v>
      </c>
      <c r="D83" s="120" t="s">
        <v>938</v>
      </c>
      <c r="E83" s="121">
        <v>93532</v>
      </c>
      <c r="F83" s="117">
        <v>1753</v>
      </c>
      <c r="G83" s="118">
        <v>1347.7139999999999</v>
      </c>
      <c r="H83" s="119">
        <v>2248</v>
      </c>
      <c r="I83" s="120">
        <v>11</v>
      </c>
      <c r="J83" s="121">
        <v>7.7140000000000004</v>
      </c>
      <c r="K83" s="117">
        <v>18942.054</v>
      </c>
      <c r="L83" s="118">
        <v>355.017</v>
      </c>
      <c r="M83" s="119">
        <v>272.93799999999999</v>
      </c>
      <c r="N83" s="120">
        <v>455.26400000000001</v>
      </c>
      <c r="O83" s="121">
        <v>2.2280000000000002</v>
      </c>
      <c r="P83" s="117">
        <v>1.5620000000000001</v>
      </c>
      <c r="Q83" s="103"/>
      <c r="R83" s="103"/>
      <c r="S83" s="103"/>
      <c r="T83" s="103"/>
      <c r="U83" s="103"/>
      <c r="V83" s="103"/>
      <c r="W83" s="103"/>
      <c r="X83" s="103"/>
      <c r="Y83" s="103"/>
      <c r="Z83" s="103"/>
      <c r="AA83" s="103"/>
      <c r="AB83" s="103"/>
      <c r="AC83" s="103"/>
      <c r="AD83" s="103"/>
      <c r="AE83" s="103"/>
      <c r="AF83" s="103"/>
      <c r="AG83" s="103"/>
      <c r="AH83" s="103"/>
      <c r="AI83" s="103"/>
      <c r="AJ83" s="103"/>
      <c r="AK83" s="103"/>
      <c r="AL83" s="122">
        <v>4937796</v>
      </c>
      <c r="AM83" s="97">
        <v>69.873999999999995</v>
      </c>
      <c r="AN83" s="123">
        <v>38.700000000000003</v>
      </c>
      <c r="AO83" s="124">
        <v>13.928000000000001</v>
      </c>
      <c r="AP83" s="125">
        <v>8.6780000000000008</v>
      </c>
      <c r="AQ83" s="122">
        <v>67335.293000000005</v>
      </c>
      <c r="AR83" s="97">
        <v>0.2</v>
      </c>
      <c r="AS83" s="123">
        <v>126.459</v>
      </c>
      <c r="AT83" s="124">
        <v>3.28</v>
      </c>
      <c r="AU83" s="125">
        <v>23</v>
      </c>
      <c r="AV83" s="122">
        <v>25.7</v>
      </c>
      <c r="AW83" s="97"/>
      <c r="AX83" s="123">
        <v>2.96</v>
      </c>
      <c r="AY83" s="124">
        <v>82.3</v>
      </c>
      <c r="AZ83" s="125">
        <v>0.93799999999999994</v>
      </c>
    </row>
    <row r="84" spans="1:52" x14ac:dyDescent="0.25">
      <c r="A84" s="117" t="s">
        <v>298</v>
      </c>
      <c r="B84" s="118" t="s">
        <v>939</v>
      </c>
      <c r="C84" s="119" t="s">
        <v>940</v>
      </c>
      <c r="D84" s="120" t="s">
        <v>941</v>
      </c>
      <c r="E84" s="121">
        <v>428510</v>
      </c>
      <c r="F84" s="117">
        <v>5248</v>
      </c>
      <c r="G84" s="118">
        <v>4874.143</v>
      </c>
      <c r="H84" s="119">
        <v>3356</v>
      </c>
      <c r="I84" s="120">
        <v>31</v>
      </c>
      <c r="J84" s="121">
        <v>24.286000000000001</v>
      </c>
      <c r="K84" s="117">
        <v>49507.014999999999</v>
      </c>
      <c r="L84" s="118">
        <v>606.31700000000001</v>
      </c>
      <c r="M84" s="119">
        <v>563.12400000000002</v>
      </c>
      <c r="N84" s="120">
        <v>387.72899999999998</v>
      </c>
      <c r="O84" s="121">
        <v>3.5819999999999999</v>
      </c>
      <c r="P84" s="117">
        <v>2.806</v>
      </c>
      <c r="Q84" s="103"/>
      <c r="R84" s="103"/>
      <c r="S84" s="103"/>
      <c r="T84" s="103"/>
      <c r="U84" s="103"/>
      <c r="V84" s="103"/>
      <c r="W84" s="103"/>
      <c r="X84" s="103"/>
      <c r="Y84" s="103"/>
      <c r="Z84" s="103"/>
      <c r="AA84" s="103"/>
      <c r="AB84" s="103"/>
      <c r="AC84" s="103"/>
      <c r="AD84" s="103"/>
      <c r="AE84" s="103"/>
      <c r="AF84" s="103"/>
      <c r="AG84" s="103"/>
      <c r="AH84" s="103"/>
      <c r="AI84" s="103">
        <v>1000000</v>
      </c>
      <c r="AJ84" s="103">
        <v>11.55</v>
      </c>
      <c r="AK84" s="103"/>
      <c r="AL84" s="122">
        <v>8655541</v>
      </c>
      <c r="AM84" s="97">
        <v>402.60599999999999</v>
      </c>
      <c r="AN84" s="123">
        <v>30.6</v>
      </c>
      <c r="AO84" s="124">
        <v>11.733000000000001</v>
      </c>
      <c r="AP84" s="125">
        <v>7.359</v>
      </c>
      <c r="AQ84" s="122">
        <v>33132.32</v>
      </c>
      <c r="AR84" s="97">
        <v>0.5</v>
      </c>
      <c r="AS84" s="123">
        <v>93.32</v>
      </c>
      <c r="AT84" s="124">
        <v>6.74</v>
      </c>
      <c r="AU84" s="125">
        <v>15.4</v>
      </c>
      <c r="AV84" s="122">
        <v>35.4</v>
      </c>
      <c r="AW84" s="97"/>
      <c r="AX84" s="123">
        <v>2.99</v>
      </c>
      <c r="AY84" s="124">
        <v>82.97</v>
      </c>
      <c r="AZ84" s="125">
        <v>0.90300000000000002</v>
      </c>
    </row>
    <row r="85" spans="1:52" x14ac:dyDescent="0.25">
      <c r="A85" s="117" t="s">
        <v>300</v>
      </c>
      <c r="B85" s="118" t="s">
        <v>942</v>
      </c>
      <c r="C85" s="119" t="s">
        <v>943</v>
      </c>
      <c r="D85" s="120" t="s">
        <v>944</v>
      </c>
      <c r="E85" s="121">
        <v>2129376</v>
      </c>
      <c r="F85" s="117">
        <v>22210</v>
      </c>
      <c r="G85" s="118">
        <v>14431.714</v>
      </c>
      <c r="H85" s="119">
        <v>74621</v>
      </c>
      <c r="I85" s="120">
        <v>462</v>
      </c>
      <c r="J85" s="121">
        <v>466</v>
      </c>
      <c r="K85" s="117">
        <v>35218.517999999996</v>
      </c>
      <c r="L85" s="118">
        <v>367.339</v>
      </c>
      <c r="M85" s="119">
        <v>238.691</v>
      </c>
      <c r="N85" s="120">
        <v>1234.184</v>
      </c>
      <c r="O85" s="121">
        <v>7.641</v>
      </c>
      <c r="P85" s="117">
        <v>7.7069999999999999</v>
      </c>
      <c r="Q85" s="103"/>
      <c r="R85" s="103"/>
      <c r="S85" s="103"/>
      <c r="T85" s="103"/>
      <c r="U85" s="103"/>
      <c r="V85" s="103"/>
      <c r="W85" s="103"/>
      <c r="X85" s="103"/>
      <c r="Y85" s="103"/>
      <c r="Z85" s="103"/>
      <c r="AA85" s="103"/>
      <c r="AB85" s="103"/>
      <c r="AC85" s="103"/>
      <c r="AD85" s="103"/>
      <c r="AE85" s="103"/>
      <c r="AF85" s="103"/>
      <c r="AG85" s="103"/>
      <c r="AH85" s="103"/>
      <c r="AI85" s="103">
        <v>45667</v>
      </c>
      <c r="AJ85" s="103">
        <v>0.08</v>
      </c>
      <c r="AK85" s="103"/>
      <c r="AL85" s="122">
        <v>60461828</v>
      </c>
      <c r="AM85" s="97">
        <v>205.85900000000001</v>
      </c>
      <c r="AN85" s="123">
        <v>47.9</v>
      </c>
      <c r="AO85" s="124">
        <v>23.021000000000001</v>
      </c>
      <c r="AP85" s="125">
        <v>16.239999999999998</v>
      </c>
      <c r="AQ85" s="122">
        <v>35220.084000000003</v>
      </c>
      <c r="AR85" s="97">
        <v>2</v>
      </c>
      <c r="AS85" s="123">
        <v>113.151</v>
      </c>
      <c r="AT85" s="124">
        <v>4.78</v>
      </c>
      <c r="AU85" s="125">
        <v>19.8</v>
      </c>
      <c r="AV85" s="122">
        <v>27.8</v>
      </c>
      <c r="AW85" s="97"/>
      <c r="AX85" s="123">
        <v>3.18</v>
      </c>
      <c r="AY85" s="124">
        <v>83.51</v>
      </c>
      <c r="AZ85" s="125">
        <v>0.88</v>
      </c>
    </row>
    <row r="86" spans="1:52" ht="30" x14ac:dyDescent="0.25">
      <c r="A86" s="117" t="s">
        <v>302</v>
      </c>
      <c r="B86" s="118" t="s">
        <v>945</v>
      </c>
      <c r="C86" s="119" t="s">
        <v>946</v>
      </c>
      <c r="D86" s="120" t="s">
        <v>947</v>
      </c>
      <c r="E86" s="121">
        <v>12915</v>
      </c>
      <c r="F86" s="117">
        <v>88</v>
      </c>
      <c r="G86" s="118">
        <v>45.429000000000002</v>
      </c>
      <c r="H86" s="119">
        <v>303</v>
      </c>
      <c r="I86" s="120">
        <v>1</v>
      </c>
      <c r="J86" s="121">
        <v>1.286</v>
      </c>
      <c r="K86" s="117">
        <v>4361.4650000000001</v>
      </c>
      <c r="L86" s="118">
        <v>29.718</v>
      </c>
      <c r="M86" s="119">
        <v>15.340999999999999</v>
      </c>
      <c r="N86" s="120">
        <v>102.325</v>
      </c>
      <c r="O86" s="121">
        <v>0.33800000000000002</v>
      </c>
      <c r="P86" s="117">
        <v>0.434</v>
      </c>
      <c r="Q86" s="103"/>
      <c r="R86" s="103"/>
      <c r="S86" s="103"/>
      <c r="T86" s="103"/>
      <c r="U86" s="103"/>
      <c r="V86" s="103"/>
      <c r="W86" s="103"/>
      <c r="X86" s="103"/>
      <c r="Y86" s="103"/>
      <c r="Z86" s="103"/>
      <c r="AA86" s="103"/>
      <c r="AB86" s="103"/>
      <c r="AC86" s="103"/>
      <c r="AD86" s="103"/>
      <c r="AE86" s="103"/>
      <c r="AF86" s="103"/>
      <c r="AG86" s="103"/>
      <c r="AH86" s="103"/>
      <c r="AI86" s="103"/>
      <c r="AJ86" s="103"/>
      <c r="AK86" s="103"/>
      <c r="AL86" s="122">
        <v>2961161</v>
      </c>
      <c r="AM86" s="97">
        <v>266.87900000000002</v>
      </c>
      <c r="AN86" s="123">
        <v>31.4</v>
      </c>
      <c r="AO86" s="124">
        <v>9.6839999999999993</v>
      </c>
      <c r="AP86" s="125">
        <v>6.39</v>
      </c>
      <c r="AQ86" s="122">
        <v>8193.5709999999999</v>
      </c>
      <c r="AR86" s="97"/>
      <c r="AS86" s="123">
        <v>206.53700000000001</v>
      </c>
      <c r="AT86" s="124">
        <v>11.28</v>
      </c>
      <c r="AU86" s="125">
        <v>5.3</v>
      </c>
      <c r="AV86" s="122">
        <v>28.6</v>
      </c>
      <c r="AW86" s="97">
        <v>66.424999999999997</v>
      </c>
      <c r="AX86" s="123">
        <v>1.7</v>
      </c>
      <c r="AY86" s="124">
        <v>74.47</v>
      </c>
      <c r="AZ86" s="125">
        <v>0.73199999999999998</v>
      </c>
    </row>
    <row r="87" spans="1:52" x14ac:dyDescent="0.25">
      <c r="A87" s="117" t="s">
        <v>304</v>
      </c>
      <c r="B87" s="118" t="s">
        <v>948</v>
      </c>
      <c r="C87" s="119" t="s">
        <v>949</v>
      </c>
      <c r="D87" s="120" t="s">
        <v>950</v>
      </c>
      <c r="E87" s="121">
        <v>239068</v>
      </c>
      <c r="F87" s="117">
        <v>3257</v>
      </c>
      <c r="G87" s="118">
        <v>3499</v>
      </c>
      <c r="H87" s="119">
        <v>3342</v>
      </c>
      <c r="I87" s="120">
        <v>50</v>
      </c>
      <c r="J87" s="121">
        <v>46.570999999999998</v>
      </c>
      <c r="K87" s="117">
        <v>1890.2170000000001</v>
      </c>
      <c r="L87" s="118">
        <v>25.751999999999999</v>
      </c>
      <c r="M87" s="119">
        <v>27.664999999999999</v>
      </c>
      <c r="N87" s="120">
        <v>26.423999999999999</v>
      </c>
      <c r="O87" s="121">
        <v>0.39500000000000002</v>
      </c>
      <c r="P87" s="117">
        <v>0.36799999999999999</v>
      </c>
      <c r="Q87" s="103"/>
      <c r="R87" s="103"/>
      <c r="S87" s="103"/>
      <c r="T87" s="103"/>
      <c r="U87" s="103"/>
      <c r="V87" s="103"/>
      <c r="W87" s="103"/>
      <c r="X87" s="103"/>
      <c r="Y87" s="103"/>
      <c r="Z87" s="103"/>
      <c r="AA87" s="103"/>
      <c r="AB87" s="103"/>
      <c r="AC87" s="103"/>
      <c r="AD87" s="103"/>
      <c r="AE87" s="103"/>
      <c r="AF87" s="103"/>
      <c r="AG87" s="103"/>
      <c r="AH87" s="103"/>
      <c r="AI87" s="103"/>
      <c r="AJ87" s="103"/>
      <c r="AK87" s="103"/>
      <c r="AL87" s="122">
        <v>126476458</v>
      </c>
      <c r="AM87" s="97">
        <v>347.77800000000002</v>
      </c>
      <c r="AN87" s="123">
        <v>48.2</v>
      </c>
      <c r="AO87" s="124">
        <v>27.048999999999999</v>
      </c>
      <c r="AP87" s="125">
        <v>18.492999999999999</v>
      </c>
      <c r="AQ87" s="122">
        <v>39002.222999999998</v>
      </c>
      <c r="AR87" s="97"/>
      <c r="AS87" s="123">
        <v>79.37</v>
      </c>
      <c r="AT87" s="124">
        <v>5.72</v>
      </c>
      <c r="AU87" s="125">
        <v>11.2</v>
      </c>
      <c r="AV87" s="122">
        <v>33.700000000000003</v>
      </c>
      <c r="AW87" s="97"/>
      <c r="AX87" s="123">
        <v>13.05</v>
      </c>
      <c r="AY87" s="124">
        <v>84.63</v>
      </c>
      <c r="AZ87" s="125">
        <v>0.90900000000000003</v>
      </c>
    </row>
    <row r="88" spans="1:52" x14ac:dyDescent="0.25">
      <c r="A88" s="117" t="s">
        <v>306</v>
      </c>
      <c r="B88" s="118" t="s">
        <v>951</v>
      </c>
      <c r="C88" s="119" t="s">
        <v>952</v>
      </c>
      <c r="D88" s="120" t="s">
        <v>953</v>
      </c>
      <c r="E88" s="121">
        <v>295765</v>
      </c>
      <c r="F88" s="117">
        <v>1271</v>
      </c>
      <c r="G88" s="118">
        <v>1494.143</v>
      </c>
      <c r="H88" s="119">
        <v>3851</v>
      </c>
      <c r="I88" s="120">
        <v>17</v>
      </c>
      <c r="J88" s="121">
        <v>20</v>
      </c>
      <c r="K88" s="117">
        <v>28987.645</v>
      </c>
      <c r="L88" s="118">
        <v>124.569</v>
      </c>
      <c r="M88" s="119">
        <v>146.44</v>
      </c>
      <c r="N88" s="120">
        <v>377.43299999999999</v>
      </c>
      <c r="O88" s="121">
        <v>1.6659999999999999</v>
      </c>
      <c r="P88" s="117">
        <v>1.96</v>
      </c>
      <c r="Q88" s="103"/>
      <c r="R88" s="103"/>
      <c r="S88" s="103"/>
      <c r="T88" s="103"/>
      <c r="U88" s="103"/>
      <c r="V88" s="103"/>
      <c r="W88" s="103"/>
      <c r="X88" s="103"/>
      <c r="Y88" s="103"/>
      <c r="Z88" s="103"/>
      <c r="AA88" s="103"/>
      <c r="AB88" s="103"/>
      <c r="AC88" s="103"/>
      <c r="AD88" s="103"/>
      <c r="AE88" s="103"/>
      <c r="AF88" s="103"/>
      <c r="AG88" s="103"/>
      <c r="AH88" s="103"/>
      <c r="AI88" s="103"/>
      <c r="AJ88" s="103"/>
      <c r="AK88" s="103"/>
      <c r="AL88" s="122">
        <v>10203140</v>
      </c>
      <c r="AM88" s="97">
        <v>109.285</v>
      </c>
      <c r="AN88" s="123">
        <v>23.2</v>
      </c>
      <c r="AO88" s="124">
        <v>3.81</v>
      </c>
      <c r="AP88" s="125">
        <v>2.3610000000000002</v>
      </c>
      <c r="AQ88" s="122">
        <v>8337.49</v>
      </c>
      <c r="AR88" s="97">
        <v>0.1</v>
      </c>
      <c r="AS88" s="123">
        <v>208.25700000000001</v>
      </c>
      <c r="AT88" s="124">
        <v>11.75</v>
      </c>
      <c r="AU88" s="125"/>
      <c r="AV88" s="122"/>
      <c r="AW88" s="97"/>
      <c r="AX88" s="123">
        <v>1.4</v>
      </c>
      <c r="AY88" s="124">
        <v>74.53</v>
      </c>
      <c r="AZ88" s="125">
        <v>0.73499999999999999</v>
      </c>
    </row>
    <row r="89" spans="1:52" x14ac:dyDescent="0.25">
      <c r="A89" s="117" t="s">
        <v>308</v>
      </c>
      <c r="B89" s="118" t="s">
        <v>954</v>
      </c>
      <c r="C89" s="119" t="s">
        <v>955</v>
      </c>
      <c r="D89" s="120" t="s">
        <v>956</v>
      </c>
      <c r="E89" s="121">
        <v>202060</v>
      </c>
      <c r="F89" s="117">
        <v>864</v>
      </c>
      <c r="G89" s="118">
        <v>834.85699999999997</v>
      </c>
      <c r="H89" s="119">
        <v>2765</v>
      </c>
      <c r="I89" s="120">
        <v>4</v>
      </c>
      <c r="J89" s="121">
        <v>11.429</v>
      </c>
      <c r="K89" s="117">
        <v>10761.205</v>
      </c>
      <c r="L89" s="118">
        <v>46.014000000000003</v>
      </c>
      <c r="M89" s="119">
        <v>44.462000000000003</v>
      </c>
      <c r="N89" s="120">
        <v>147.25700000000001</v>
      </c>
      <c r="O89" s="121">
        <v>0.21299999999999999</v>
      </c>
      <c r="P89" s="117">
        <v>0.60899999999999999</v>
      </c>
      <c r="Q89" s="103"/>
      <c r="R89" s="103"/>
      <c r="S89" s="103"/>
      <c r="T89" s="103"/>
      <c r="U89" s="103"/>
      <c r="V89" s="103"/>
      <c r="W89" s="103"/>
      <c r="X89" s="103"/>
      <c r="Y89" s="103"/>
      <c r="Z89" s="103"/>
      <c r="AA89" s="103"/>
      <c r="AB89" s="103"/>
      <c r="AC89" s="103"/>
      <c r="AD89" s="103"/>
      <c r="AE89" s="103"/>
      <c r="AF89" s="103"/>
      <c r="AG89" s="103"/>
      <c r="AH89" s="103"/>
      <c r="AI89" s="103"/>
      <c r="AJ89" s="103"/>
      <c r="AK89" s="103"/>
      <c r="AL89" s="122">
        <v>18776707</v>
      </c>
      <c r="AM89" s="97">
        <v>6.681</v>
      </c>
      <c r="AN89" s="123">
        <v>30.6</v>
      </c>
      <c r="AO89" s="124">
        <v>6.9909999999999997</v>
      </c>
      <c r="AP89" s="125">
        <v>4.625</v>
      </c>
      <c r="AQ89" s="122">
        <v>24055.588</v>
      </c>
      <c r="AR89" s="97">
        <v>0.1</v>
      </c>
      <c r="AS89" s="123">
        <v>466.79199999999997</v>
      </c>
      <c r="AT89" s="124">
        <v>7.11</v>
      </c>
      <c r="AU89" s="125">
        <v>7</v>
      </c>
      <c r="AV89" s="122">
        <v>43.1</v>
      </c>
      <c r="AW89" s="97">
        <v>98.998999999999995</v>
      </c>
      <c r="AX89" s="123">
        <v>6.7</v>
      </c>
      <c r="AY89" s="124">
        <v>73.599999999999994</v>
      </c>
      <c r="AZ89" s="125">
        <v>0.8</v>
      </c>
    </row>
    <row r="90" spans="1:52" x14ac:dyDescent="0.25">
      <c r="A90" s="117" t="s">
        <v>310</v>
      </c>
      <c r="B90" s="118" t="s">
        <v>957</v>
      </c>
      <c r="C90" s="119" t="s">
        <v>958</v>
      </c>
      <c r="D90" s="120" t="s">
        <v>959</v>
      </c>
      <c r="E90" s="121">
        <v>96614</v>
      </c>
      <c r="F90" s="117">
        <v>156</v>
      </c>
      <c r="G90" s="118">
        <v>128.714</v>
      </c>
      <c r="H90" s="119">
        <v>1681</v>
      </c>
      <c r="I90" s="120">
        <v>11</v>
      </c>
      <c r="J90" s="121">
        <v>4</v>
      </c>
      <c r="K90" s="117">
        <v>1796.758</v>
      </c>
      <c r="L90" s="118">
        <v>2.9009999999999998</v>
      </c>
      <c r="M90" s="119">
        <v>2.3940000000000001</v>
      </c>
      <c r="N90" s="120">
        <v>31.262</v>
      </c>
      <c r="O90" s="121">
        <v>0.20499999999999999</v>
      </c>
      <c r="P90" s="117">
        <v>7.3999999999999996E-2</v>
      </c>
      <c r="Q90" s="103"/>
      <c r="R90" s="103"/>
      <c r="S90" s="103"/>
      <c r="T90" s="103"/>
      <c r="U90" s="103"/>
      <c r="V90" s="103"/>
      <c r="W90" s="103"/>
      <c r="X90" s="103"/>
      <c r="Y90" s="103"/>
      <c r="Z90" s="103"/>
      <c r="AA90" s="103"/>
      <c r="AB90" s="103"/>
      <c r="AC90" s="103"/>
      <c r="AD90" s="103"/>
      <c r="AE90" s="103"/>
      <c r="AF90" s="103"/>
      <c r="AG90" s="103"/>
      <c r="AH90" s="103"/>
      <c r="AI90" s="103"/>
      <c r="AJ90" s="103"/>
      <c r="AK90" s="103"/>
      <c r="AL90" s="122">
        <v>53771300</v>
      </c>
      <c r="AM90" s="97">
        <v>87.323999999999998</v>
      </c>
      <c r="AN90" s="123">
        <v>20</v>
      </c>
      <c r="AO90" s="124">
        <v>2.6859999999999999</v>
      </c>
      <c r="AP90" s="125">
        <v>1.528</v>
      </c>
      <c r="AQ90" s="122">
        <v>2993.0279999999998</v>
      </c>
      <c r="AR90" s="97">
        <v>36.799999999999997</v>
      </c>
      <c r="AS90" s="123">
        <v>218.637</v>
      </c>
      <c r="AT90" s="124">
        <v>2.92</v>
      </c>
      <c r="AU90" s="125">
        <v>1.2</v>
      </c>
      <c r="AV90" s="122">
        <v>20.399999999999999</v>
      </c>
      <c r="AW90" s="97">
        <v>24.651</v>
      </c>
      <c r="AX90" s="123">
        <v>1.4</v>
      </c>
      <c r="AY90" s="124">
        <v>66.7</v>
      </c>
      <c r="AZ90" s="125">
        <v>0.59</v>
      </c>
    </row>
    <row r="91" spans="1:52" ht="30" x14ac:dyDescent="0.25">
      <c r="A91" s="117" t="s">
        <v>312</v>
      </c>
      <c r="B91" s="118" t="s">
        <v>960</v>
      </c>
      <c r="C91" s="119" t="s">
        <v>313</v>
      </c>
      <c r="D91" s="120" t="s">
        <v>961</v>
      </c>
      <c r="E91" s="121">
        <v>51502</v>
      </c>
      <c r="F91" s="117">
        <v>358</v>
      </c>
      <c r="G91" s="118">
        <v>195.286</v>
      </c>
      <c r="H91" s="119">
        <v>1336</v>
      </c>
      <c r="I91" s="120">
        <v>4</v>
      </c>
      <c r="J91" s="121">
        <v>5.4290000000000003</v>
      </c>
      <c r="K91" s="117">
        <v>26646.674999999999</v>
      </c>
      <c r="L91" s="118">
        <v>185.226</v>
      </c>
      <c r="M91" s="119">
        <v>101.039</v>
      </c>
      <c r="N91" s="120">
        <v>691.23400000000004</v>
      </c>
      <c r="O91" s="121">
        <v>2.0699999999999998</v>
      </c>
      <c r="P91" s="117">
        <v>2.8090000000000002</v>
      </c>
      <c r="Q91" s="103"/>
      <c r="R91" s="103"/>
      <c r="S91" s="103"/>
      <c r="T91" s="103"/>
      <c r="U91" s="103"/>
      <c r="V91" s="103"/>
      <c r="W91" s="103"/>
      <c r="X91" s="103"/>
      <c r="Y91" s="103"/>
      <c r="Z91" s="103"/>
      <c r="AA91" s="103"/>
      <c r="AB91" s="103"/>
      <c r="AC91" s="103"/>
      <c r="AD91" s="103"/>
      <c r="AE91" s="103"/>
      <c r="AF91" s="103"/>
      <c r="AG91" s="103"/>
      <c r="AH91" s="103"/>
      <c r="AI91" s="103"/>
      <c r="AJ91" s="103"/>
      <c r="AK91" s="103"/>
      <c r="AL91" s="122">
        <v>1932774</v>
      </c>
      <c r="AM91" s="97">
        <v>168.155</v>
      </c>
      <c r="AN91" s="123"/>
      <c r="AO91" s="124"/>
      <c r="AP91" s="125"/>
      <c r="AQ91" s="122">
        <v>9795.8340000000007</v>
      </c>
      <c r="AR91" s="97">
        <v>0.6</v>
      </c>
      <c r="AS91" s="123"/>
      <c r="AT91" s="124"/>
      <c r="AU91" s="125"/>
      <c r="AV91" s="122"/>
      <c r="AW91" s="97"/>
      <c r="AX91" s="123"/>
      <c r="AY91" s="124"/>
      <c r="AZ91" s="125"/>
    </row>
    <row r="92" spans="1:52" x14ac:dyDescent="0.25">
      <c r="A92" s="117" t="s">
        <v>314</v>
      </c>
      <c r="B92" s="118" t="s">
        <v>962</v>
      </c>
      <c r="C92" s="119" t="s">
        <v>963</v>
      </c>
      <c r="D92" s="120" t="s">
        <v>964</v>
      </c>
      <c r="E92" s="121">
        <v>150869</v>
      </c>
      <c r="F92" s="117">
        <v>285</v>
      </c>
      <c r="G92" s="118">
        <v>227.429</v>
      </c>
      <c r="H92" s="119">
        <v>936</v>
      </c>
      <c r="I92" s="120">
        <v>2</v>
      </c>
      <c r="J92" s="121">
        <v>1.429</v>
      </c>
      <c r="K92" s="117">
        <v>35327.661</v>
      </c>
      <c r="L92" s="118">
        <v>66.736000000000004</v>
      </c>
      <c r="M92" s="119">
        <v>53.255000000000003</v>
      </c>
      <c r="N92" s="120">
        <v>219.17500000000001</v>
      </c>
      <c r="O92" s="121">
        <v>0.46800000000000003</v>
      </c>
      <c r="P92" s="117">
        <v>0.33500000000000002</v>
      </c>
      <c r="Q92" s="103"/>
      <c r="R92" s="103"/>
      <c r="S92" s="103"/>
      <c r="T92" s="103"/>
      <c r="U92" s="103"/>
      <c r="V92" s="103"/>
      <c r="W92" s="103"/>
      <c r="X92" s="103"/>
      <c r="Y92" s="103"/>
      <c r="Z92" s="103"/>
      <c r="AA92" s="103"/>
      <c r="AB92" s="103"/>
      <c r="AC92" s="103"/>
      <c r="AD92" s="103"/>
      <c r="AE92" s="103"/>
      <c r="AF92" s="103"/>
      <c r="AG92" s="103"/>
      <c r="AH92" s="103"/>
      <c r="AI92" s="103"/>
      <c r="AJ92" s="103"/>
      <c r="AK92" s="103"/>
      <c r="AL92" s="122">
        <v>4270563</v>
      </c>
      <c r="AM92" s="97">
        <v>232.12799999999999</v>
      </c>
      <c r="AN92" s="123">
        <v>33.700000000000003</v>
      </c>
      <c r="AO92" s="124">
        <v>2.3450000000000002</v>
      </c>
      <c r="AP92" s="125">
        <v>1.1140000000000001</v>
      </c>
      <c r="AQ92" s="122">
        <v>65530.536999999997</v>
      </c>
      <c r="AR92" s="97"/>
      <c r="AS92" s="123">
        <v>132.23500000000001</v>
      </c>
      <c r="AT92" s="124">
        <v>15.84</v>
      </c>
      <c r="AU92" s="125">
        <v>2.7</v>
      </c>
      <c r="AV92" s="122">
        <v>37</v>
      </c>
      <c r="AW92" s="97"/>
      <c r="AX92" s="123">
        <v>2</v>
      </c>
      <c r="AY92" s="124">
        <v>75.489999999999995</v>
      </c>
      <c r="AZ92" s="125">
        <v>0.80300000000000005</v>
      </c>
    </row>
    <row r="93" spans="1:52" x14ac:dyDescent="0.25">
      <c r="A93" s="117" t="s">
        <v>316</v>
      </c>
      <c r="B93" s="118" t="s">
        <v>965</v>
      </c>
      <c r="C93" s="119" t="s">
        <v>966</v>
      </c>
      <c r="D93" s="120" t="s">
        <v>967</v>
      </c>
      <c r="E93" s="121">
        <v>81156</v>
      </c>
      <c r="F93" s="117">
        <v>122</v>
      </c>
      <c r="G93" s="118">
        <v>161.571</v>
      </c>
      <c r="H93" s="119">
        <v>1356</v>
      </c>
      <c r="I93" s="120">
        <v>1</v>
      </c>
      <c r="J93" s="121">
        <v>2.286</v>
      </c>
      <c r="K93" s="117">
        <v>12439.243</v>
      </c>
      <c r="L93" s="118">
        <v>18.7</v>
      </c>
      <c r="M93" s="119">
        <v>24.765000000000001</v>
      </c>
      <c r="N93" s="120">
        <v>207.84200000000001</v>
      </c>
      <c r="O93" s="121">
        <v>0.153</v>
      </c>
      <c r="P93" s="117">
        <v>0.35</v>
      </c>
      <c r="Q93" s="103"/>
      <c r="R93" s="103"/>
      <c r="S93" s="103"/>
      <c r="T93" s="103"/>
      <c r="U93" s="103"/>
      <c r="V93" s="103"/>
      <c r="W93" s="103"/>
      <c r="X93" s="103"/>
      <c r="Y93" s="103"/>
      <c r="Z93" s="103"/>
      <c r="AA93" s="103"/>
      <c r="AB93" s="103"/>
      <c r="AC93" s="103"/>
      <c r="AD93" s="103"/>
      <c r="AE93" s="103"/>
      <c r="AF93" s="103"/>
      <c r="AG93" s="103"/>
      <c r="AH93" s="103"/>
      <c r="AI93" s="103"/>
      <c r="AJ93" s="103"/>
      <c r="AK93" s="103"/>
      <c r="AL93" s="122">
        <v>6524191</v>
      </c>
      <c r="AM93" s="97">
        <v>32.332999999999998</v>
      </c>
      <c r="AN93" s="123">
        <v>26.3</v>
      </c>
      <c r="AO93" s="124">
        <v>4.4889999999999999</v>
      </c>
      <c r="AP93" s="125">
        <v>2.8820000000000001</v>
      </c>
      <c r="AQ93" s="122">
        <v>3393.4740000000002</v>
      </c>
      <c r="AR93" s="97">
        <v>1.4</v>
      </c>
      <c r="AS93" s="123">
        <v>436.36200000000002</v>
      </c>
      <c r="AT93" s="124">
        <v>7.11</v>
      </c>
      <c r="AU93" s="125">
        <v>3.6</v>
      </c>
      <c r="AV93" s="122">
        <v>50.5</v>
      </c>
      <c r="AW93" s="97">
        <v>89.22</v>
      </c>
      <c r="AX93" s="123">
        <v>4.5</v>
      </c>
      <c r="AY93" s="124">
        <v>71.45</v>
      </c>
      <c r="AZ93" s="125">
        <v>0.67200000000000004</v>
      </c>
    </row>
    <row r="94" spans="1:52" x14ac:dyDescent="0.25">
      <c r="A94" s="117" t="s">
        <v>318</v>
      </c>
      <c r="B94" s="118" t="s">
        <v>968</v>
      </c>
      <c r="C94" s="119" t="s">
        <v>319</v>
      </c>
      <c r="D94" s="120" t="s">
        <v>969</v>
      </c>
      <c r="E94" s="121">
        <v>41</v>
      </c>
      <c r="F94" s="117">
        <v>0</v>
      </c>
      <c r="G94" s="118">
        <v>0</v>
      </c>
      <c r="H94" s="119"/>
      <c r="I94" s="120"/>
      <c r="J94" s="121">
        <v>0</v>
      </c>
      <c r="K94" s="117">
        <v>5.6349999999999998</v>
      </c>
      <c r="L94" s="118">
        <v>0</v>
      </c>
      <c r="M94" s="119">
        <v>0</v>
      </c>
      <c r="N94" s="120"/>
      <c r="O94" s="121"/>
      <c r="P94" s="117">
        <v>0</v>
      </c>
      <c r="Q94" s="103"/>
      <c r="R94" s="103"/>
      <c r="S94" s="103"/>
      <c r="T94" s="103"/>
      <c r="U94" s="103"/>
      <c r="V94" s="103"/>
      <c r="W94" s="103"/>
      <c r="X94" s="103"/>
      <c r="Y94" s="103"/>
      <c r="Z94" s="103"/>
      <c r="AA94" s="103"/>
      <c r="AB94" s="103"/>
      <c r="AC94" s="103"/>
      <c r="AD94" s="103"/>
      <c r="AE94" s="103"/>
      <c r="AF94" s="103"/>
      <c r="AG94" s="103"/>
      <c r="AH94" s="103"/>
      <c r="AI94" s="103"/>
      <c r="AJ94" s="103"/>
      <c r="AK94" s="103"/>
      <c r="AL94" s="122">
        <v>7275556</v>
      </c>
      <c r="AM94" s="97">
        <v>29.715</v>
      </c>
      <c r="AN94" s="123">
        <v>24.4</v>
      </c>
      <c r="AO94" s="124">
        <v>4.0289999999999999</v>
      </c>
      <c r="AP94" s="125">
        <v>2.3220000000000001</v>
      </c>
      <c r="AQ94" s="122">
        <v>6397.36</v>
      </c>
      <c r="AR94" s="97">
        <v>22.7</v>
      </c>
      <c r="AS94" s="123">
        <v>368.11099999999999</v>
      </c>
      <c r="AT94" s="124">
        <v>4</v>
      </c>
      <c r="AU94" s="125">
        <v>7.3</v>
      </c>
      <c r="AV94" s="122">
        <v>51.2</v>
      </c>
      <c r="AW94" s="97">
        <v>49.838999999999999</v>
      </c>
      <c r="AX94" s="123">
        <v>1.5</v>
      </c>
      <c r="AY94" s="124">
        <v>67.92</v>
      </c>
      <c r="AZ94" s="125">
        <v>0.60099999999999998</v>
      </c>
    </row>
    <row r="95" spans="1:52" x14ac:dyDescent="0.25">
      <c r="A95" s="117" t="s">
        <v>320</v>
      </c>
      <c r="B95" s="118" t="s">
        <v>970</v>
      </c>
      <c r="C95" s="119" t="s">
        <v>971</v>
      </c>
      <c r="D95" s="120" t="s">
        <v>972</v>
      </c>
      <c r="E95" s="121">
        <v>41615</v>
      </c>
      <c r="F95" s="117">
        <v>711</v>
      </c>
      <c r="G95" s="118">
        <v>885</v>
      </c>
      <c r="H95" s="119">
        <v>644</v>
      </c>
      <c r="I95" s="120">
        <v>9</v>
      </c>
      <c r="J95" s="121">
        <v>20.286000000000001</v>
      </c>
      <c r="K95" s="117">
        <v>22062.853999999999</v>
      </c>
      <c r="L95" s="118">
        <v>376.94799999999998</v>
      </c>
      <c r="M95" s="119">
        <v>469.197</v>
      </c>
      <c r="N95" s="120">
        <v>341.42700000000002</v>
      </c>
      <c r="O95" s="121">
        <v>4.7709999999999999</v>
      </c>
      <c r="P95" s="117">
        <v>10.755000000000001</v>
      </c>
      <c r="Q95" s="103"/>
      <c r="R95" s="103"/>
      <c r="S95" s="103"/>
      <c r="T95" s="103"/>
      <c r="U95" s="103"/>
      <c r="V95" s="103"/>
      <c r="W95" s="103"/>
      <c r="X95" s="103"/>
      <c r="Y95" s="103"/>
      <c r="Z95" s="103"/>
      <c r="AA95" s="103"/>
      <c r="AB95" s="103"/>
      <c r="AC95" s="103"/>
      <c r="AD95" s="103"/>
      <c r="AE95" s="103"/>
      <c r="AF95" s="103"/>
      <c r="AG95" s="103"/>
      <c r="AH95" s="103"/>
      <c r="AI95" s="103"/>
      <c r="AJ95" s="103"/>
      <c r="AK95" s="103"/>
      <c r="AL95" s="122">
        <v>1886202</v>
      </c>
      <c r="AM95" s="97">
        <v>31.212</v>
      </c>
      <c r="AN95" s="123">
        <v>43.9</v>
      </c>
      <c r="AO95" s="124">
        <v>19.754000000000001</v>
      </c>
      <c r="AP95" s="125">
        <v>14.135999999999999</v>
      </c>
      <c r="AQ95" s="122">
        <v>25063.846000000001</v>
      </c>
      <c r="AR95" s="97">
        <v>0.7</v>
      </c>
      <c r="AS95" s="123">
        <v>350.06</v>
      </c>
      <c r="AT95" s="124">
        <v>4.91</v>
      </c>
      <c r="AU95" s="125">
        <v>25.6</v>
      </c>
      <c r="AV95" s="122">
        <v>51</v>
      </c>
      <c r="AW95" s="97"/>
      <c r="AX95" s="123">
        <v>5.57</v>
      </c>
      <c r="AY95" s="124">
        <v>75.290000000000006</v>
      </c>
      <c r="AZ95" s="125">
        <v>0.84699999999999998</v>
      </c>
    </row>
    <row r="96" spans="1:52" x14ac:dyDescent="0.25">
      <c r="A96" s="117" t="s">
        <v>322</v>
      </c>
      <c r="B96" s="118" t="s">
        <v>973</v>
      </c>
      <c r="C96" s="119" t="s">
        <v>974</v>
      </c>
      <c r="D96" s="120" t="s">
        <v>975</v>
      </c>
      <c r="E96" s="121">
        <v>183888</v>
      </c>
      <c r="F96" s="117">
        <v>2385</v>
      </c>
      <c r="G96" s="118">
        <v>2259.857</v>
      </c>
      <c r="H96" s="119">
        <v>1479</v>
      </c>
      <c r="I96" s="120">
        <v>11</v>
      </c>
      <c r="J96" s="121">
        <v>16</v>
      </c>
      <c r="K96" s="117">
        <v>26941.552</v>
      </c>
      <c r="L96" s="118">
        <v>349.428</v>
      </c>
      <c r="M96" s="119">
        <v>331.09300000000002</v>
      </c>
      <c r="N96" s="120">
        <v>216.68899999999999</v>
      </c>
      <c r="O96" s="121">
        <v>1.6120000000000001</v>
      </c>
      <c r="P96" s="117">
        <v>2.3439999999999999</v>
      </c>
      <c r="Q96" s="103"/>
      <c r="R96" s="103"/>
      <c r="S96" s="103"/>
      <c r="T96" s="103"/>
      <c r="U96" s="103"/>
      <c r="V96" s="103"/>
      <c r="W96" s="103"/>
      <c r="X96" s="103"/>
      <c r="Y96" s="103"/>
      <c r="Z96" s="103"/>
      <c r="AA96" s="103"/>
      <c r="AB96" s="103"/>
      <c r="AC96" s="103"/>
      <c r="AD96" s="103"/>
      <c r="AE96" s="103"/>
      <c r="AF96" s="103"/>
      <c r="AG96" s="103"/>
      <c r="AH96" s="103"/>
      <c r="AI96" s="103"/>
      <c r="AJ96" s="103"/>
      <c r="AK96" s="103"/>
      <c r="AL96" s="122">
        <v>6825442</v>
      </c>
      <c r="AM96" s="97">
        <v>594.56100000000004</v>
      </c>
      <c r="AN96" s="123">
        <v>31.1</v>
      </c>
      <c r="AO96" s="124">
        <v>8.5139999999999993</v>
      </c>
      <c r="AP96" s="125">
        <v>5.43</v>
      </c>
      <c r="AQ96" s="122">
        <v>13367.565000000001</v>
      </c>
      <c r="AR96" s="97"/>
      <c r="AS96" s="123">
        <v>266.59100000000001</v>
      </c>
      <c r="AT96" s="124">
        <v>12.71</v>
      </c>
      <c r="AU96" s="125">
        <v>26.9</v>
      </c>
      <c r="AV96" s="122">
        <v>40.700000000000003</v>
      </c>
      <c r="AW96" s="97"/>
      <c r="AX96" s="123">
        <v>2.9</v>
      </c>
      <c r="AY96" s="124">
        <v>78.930000000000007</v>
      </c>
      <c r="AZ96" s="125">
        <v>0.75700000000000001</v>
      </c>
    </row>
    <row r="97" spans="1:52" x14ac:dyDescent="0.25">
      <c r="A97" s="117" t="s">
        <v>324</v>
      </c>
      <c r="B97" s="118" t="s">
        <v>976</v>
      </c>
      <c r="C97" s="119" t="s">
        <v>325</v>
      </c>
      <c r="D97" s="120" t="s">
        <v>977</v>
      </c>
      <c r="E97" s="121">
        <v>3206</v>
      </c>
      <c r="F97" s="117">
        <v>112</v>
      </c>
      <c r="G97" s="118">
        <v>68.713999999999999</v>
      </c>
      <c r="H97" s="119">
        <v>51</v>
      </c>
      <c r="I97" s="120">
        <v>0</v>
      </c>
      <c r="J97" s="121">
        <v>0</v>
      </c>
      <c r="K97" s="117">
        <v>1496.556</v>
      </c>
      <c r="L97" s="118">
        <v>52.280999999999999</v>
      </c>
      <c r="M97" s="119">
        <v>32.076000000000001</v>
      </c>
      <c r="N97" s="120">
        <v>23.806999999999999</v>
      </c>
      <c r="O97" s="121">
        <v>0</v>
      </c>
      <c r="P97" s="117">
        <v>0</v>
      </c>
      <c r="Q97" s="103"/>
      <c r="R97" s="103"/>
      <c r="S97" s="103"/>
      <c r="T97" s="103"/>
      <c r="U97" s="103"/>
      <c r="V97" s="103"/>
      <c r="W97" s="103"/>
      <c r="X97" s="103"/>
      <c r="Y97" s="103"/>
      <c r="Z97" s="103"/>
      <c r="AA97" s="103"/>
      <c r="AB97" s="103"/>
      <c r="AC97" s="103"/>
      <c r="AD97" s="103"/>
      <c r="AE97" s="103"/>
      <c r="AF97" s="103"/>
      <c r="AG97" s="103"/>
      <c r="AH97" s="103"/>
      <c r="AI97" s="103"/>
      <c r="AJ97" s="103"/>
      <c r="AK97" s="103"/>
      <c r="AL97" s="122">
        <v>2142252</v>
      </c>
      <c r="AM97" s="97">
        <v>73.561999999999998</v>
      </c>
      <c r="AN97" s="123">
        <v>22.2</v>
      </c>
      <c r="AO97" s="124">
        <v>4.5060000000000002</v>
      </c>
      <c r="AP97" s="125">
        <v>2.6469999999999998</v>
      </c>
      <c r="AQ97" s="122">
        <v>2851.1529999999998</v>
      </c>
      <c r="AR97" s="97">
        <v>59.6</v>
      </c>
      <c r="AS97" s="123">
        <v>405.12599999999998</v>
      </c>
      <c r="AT97" s="124">
        <v>3.94</v>
      </c>
      <c r="AU97" s="125">
        <v>0.4</v>
      </c>
      <c r="AV97" s="122">
        <v>53.9</v>
      </c>
      <c r="AW97" s="97">
        <v>2.117</v>
      </c>
      <c r="AX97" s="123"/>
      <c r="AY97" s="124">
        <v>54.33</v>
      </c>
      <c r="AZ97" s="125">
        <v>0.52</v>
      </c>
    </row>
    <row r="98" spans="1:52" x14ac:dyDescent="0.25">
      <c r="A98" s="117" t="s">
        <v>326</v>
      </c>
      <c r="B98" s="118" t="s">
        <v>978</v>
      </c>
      <c r="C98" s="119" t="s">
        <v>979</v>
      </c>
      <c r="D98" s="120" t="s">
        <v>980</v>
      </c>
      <c r="E98" s="121">
        <v>1779</v>
      </c>
      <c r="F98" s="117">
        <v>0</v>
      </c>
      <c r="G98" s="118">
        <v>0</v>
      </c>
      <c r="H98" s="119">
        <v>83</v>
      </c>
      <c r="I98" s="120">
        <v>0</v>
      </c>
      <c r="J98" s="121">
        <v>0</v>
      </c>
      <c r="K98" s="117">
        <v>351.74299999999999</v>
      </c>
      <c r="L98" s="118">
        <v>0</v>
      </c>
      <c r="M98" s="119">
        <v>0</v>
      </c>
      <c r="N98" s="120">
        <v>16.411000000000001</v>
      </c>
      <c r="O98" s="121">
        <v>0</v>
      </c>
      <c r="P98" s="117">
        <v>0</v>
      </c>
      <c r="Q98" s="103"/>
      <c r="R98" s="103"/>
      <c r="S98" s="103"/>
      <c r="T98" s="103"/>
      <c r="U98" s="103"/>
      <c r="V98" s="103"/>
      <c r="W98" s="103"/>
      <c r="X98" s="103"/>
      <c r="Y98" s="103"/>
      <c r="Z98" s="103"/>
      <c r="AA98" s="103"/>
      <c r="AB98" s="103"/>
      <c r="AC98" s="103"/>
      <c r="AD98" s="103"/>
      <c r="AE98" s="103"/>
      <c r="AF98" s="103"/>
      <c r="AG98" s="103"/>
      <c r="AH98" s="103"/>
      <c r="AI98" s="103"/>
      <c r="AJ98" s="103"/>
      <c r="AK98" s="103"/>
      <c r="AL98" s="122">
        <v>5057677</v>
      </c>
      <c r="AM98" s="97">
        <v>49.127000000000002</v>
      </c>
      <c r="AN98" s="123">
        <v>19.2</v>
      </c>
      <c r="AO98" s="124">
        <v>3.0569999999999999</v>
      </c>
      <c r="AP98" s="125">
        <v>1.756</v>
      </c>
      <c r="AQ98" s="122">
        <v>752.78800000000001</v>
      </c>
      <c r="AR98" s="97">
        <v>38.6</v>
      </c>
      <c r="AS98" s="123">
        <v>272.50900000000001</v>
      </c>
      <c r="AT98" s="124">
        <v>2.42</v>
      </c>
      <c r="AU98" s="125">
        <v>1.5</v>
      </c>
      <c r="AV98" s="122">
        <v>18.100000000000001</v>
      </c>
      <c r="AW98" s="97">
        <v>1.1879999999999999</v>
      </c>
      <c r="AX98" s="123">
        <v>0.8</v>
      </c>
      <c r="AY98" s="124">
        <v>64.099999999999994</v>
      </c>
      <c r="AZ98" s="125">
        <v>0.435</v>
      </c>
    </row>
    <row r="99" spans="1:52" x14ac:dyDescent="0.25">
      <c r="A99" s="117" t="s">
        <v>328</v>
      </c>
      <c r="B99" s="118" t="s">
        <v>981</v>
      </c>
      <c r="C99" s="119" t="s">
        <v>982</v>
      </c>
      <c r="D99" s="120" t="s">
        <v>983</v>
      </c>
      <c r="E99" s="121">
        <v>100744</v>
      </c>
      <c r="F99" s="117">
        <v>467</v>
      </c>
      <c r="G99" s="118">
        <v>441.57100000000003</v>
      </c>
      <c r="H99" s="119">
        <v>1487</v>
      </c>
      <c r="I99" s="120">
        <v>9</v>
      </c>
      <c r="J99" s="121">
        <v>10.286</v>
      </c>
      <c r="K99" s="117">
        <v>14661.591</v>
      </c>
      <c r="L99" s="118">
        <v>67.963999999999999</v>
      </c>
      <c r="M99" s="119">
        <v>64.263000000000005</v>
      </c>
      <c r="N99" s="120">
        <v>216.40799999999999</v>
      </c>
      <c r="O99" s="121">
        <v>1.31</v>
      </c>
      <c r="P99" s="117">
        <v>1.4970000000000001</v>
      </c>
      <c r="Q99" s="103"/>
      <c r="R99" s="103"/>
      <c r="S99" s="103"/>
      <c r="T99" s="103"/>
      <c r="U99" s="103"/>
      <c r="V99" s="103"/>
      <c r="W99" s="103"/>
      <c r="X99" s="103"/>
      <c r="Y99" s="103"/>
      <c r="Z99" s="103"/>
      <c r="AA99" s="103"/>
      <c r="AB99" s="103"/>
      <c r="AC99" s="103"/>
      <c r="AD99" s="103"/>
      <c r="AE99" s="103"/>
      <c r="AF99" s="103"/>
      <c r="AG99" s="103"/>
      <c r="AH99" s="103"/>
      <c r="AI99" s="103"/>
      <c r="AJ99" s="103"/>
      <c r="AK99" s="103"/>
      <c r="AL99" s="122">
        <v>6871287</v>
      </c>
      <c r="AM99" s="97">
        <v>3.6230000000000002</v>
      </c>
      <c r="AN99" s="123">
        <v>29</v>
      </c>
      <c r="AO99" s="124">
        <v>4.4240000000000004</v>
      </c>
      <c r="AP99" s="125">
        <v>2.8159999999999998</v>
      </c>
      <c r="AQ99" s="122">
        <v>17881.508999999998</v>
      </c>
      <c r="AR99" s="97"/>
      <c r="AS99" s="123">
        <v>341.86200000000002</v>
      </c>
      <c r="AT99" s="124">
        <v>10.43</v>
      </c>
      <c r="AU99" s="125"/>
      <c r="AV99" s="122"/>
      <c r="AW99" s="97"/>
      <c r="AX99" s="123">
        <v>3.7</v>
      </c>
      <c r="AY99" s="124">
        <v>72.91</v>
      </c>
      <c r="AZ99" s="125">
        <v>0.70599999999999996</v>
      </c>
    </row>
    <row r="100" spans="1:52" x14ac:dyDescent="0.25">
      <c r="A100" s="117" t="s">
        <v>330</v>
      </c>
      <c r="B100" s="118" t="s">
        <v>984</v>
      </c>
      <c r="C100" s="119" t="s">
        <v>331</v>
      </c>
      <c r="D100" s="120" t="s">
        <v>985</v>
      </c>
      <c r="E100" s="121">
        <v>2175</v>
      </c>
      <c r="F100" s="117">
        <v>39</v>
      </c>
      <c r="G100" s="118">
        <v>27.856999999999999</v>
      </c>
      <c r="H100" s="119">
        <v>39</v>
      </c>
      <c r="I100" s="120">
        <v>0</v>
      </c>
      <c r="J100" s="121">
        <v>1.286</v>
      </c>
      <c r="K100" s="117">
        <v>57031.23</v>
      </c>
      <c r="L100" s="118">
        <v>1022.629</v>
      </c>
      <c r="M100" s="119">
        <v>730.44899999999996</v>
      </c>
      <c r="N100" s="120">
        <v>1022.629</v>
      </c>
      <c r="O100" s="121">
        <v>0</v>
      </c>
      <c r="P100" s="117">
        <v>33.713000000000001</v>
      </c>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22">
        <v>38137</v>
      </c>
      <c r="AM100" s="97">
        <v>237.012</v>
      </c>
      <c r="AN100" s="123"/>
      <c r="AO100" s="124"/>
      <c r="AP100" s="125"/>
      <c r="AQ100" s="122"/>
      <c r="AR100" s="97"/>
      <c r="AS100" s="123"/>
      <c r="AT100" s="124">
        <v>7.77</v>
      </c>
      <c r="AU100" s="125"/>
      <c r="AV100" s="122"/>
      <c r="AW100" s="97"/>
      <c r="AX100" s="123">
        <v>2.3969999999999998</v>
      </c>
      <c r="AY100" s="124">
        <v>82.49</v>
      </c>
      <c r="AZ100" s="125">
        <v>0.91600000000000004</v>
      </c>
    </row>
    <row r="101" spans="1:52" x14ac:dyDescent="0.25">
      <c r="A101" s="117" t="s">
        <v>332</v>
      </c>
      <c r="B101" s="118" t="s">
        <v>986</v>
      </c>
      <c r="C101" s="119" t="s">
        <v>987</v>
      </c>
      <c r="D101" s="120" t="s">
        <v>988</v>
      </c>
      <c r="E101" s="121">
        <v>143903</v>
      </c>
      <c r="F101" s="117">
        <v>3324</v>
      </c>
      <c r="G101" s="118">
        <v>2474.5709999999999</v>
      </c>
      <c r="H101" s="119">
        <v>1589</v>
      </c>
      <c r="I101" s="120">
        <v>131</v>
      </c>
      <c r="J101" s="121">
        <v>54.856999999999999</v>
      </c>
      <c r="K101" s="117">
        <v>52860.991000000002</v>
      </c>
      <c r="L101" s="118">
        <v>1221.03</v>
      </c>
      <c r="M101" s="119">
        <v>909.00300000000004</v>
      </c>
      <c r="N101" s="120">
        <v>583.70000000000005</v>
      </c>
      <c r="O101" s="121">
        <v>48.121000000000002</v>
      </c>
      <c r="P101" s="117">
        <v>20.151</v>
      </c>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22">
        <v>2722291</v>
      </c>
      <c r="AM101" s="97">
        <v>45.134999999999998</v>
      </c>
      <c r="AN101" s="123">
        <v>43.5</v>
      </c>
      <c r="AO101" s="124">
        <v>19.001999999999999</v>
      </c>
      <c r="AP101" s="125">
        <v>13.778</v>
      </c>
      <c r="AQ101" s="122">
        <v>29524.264999999999</v>
      </c>
      <c r="AR101" s="97">
        <v>0.7</v>
      </c>
      <c r="AS101" s="123">
        <v>342.98899999999998</v>
      </c>
      <c r="AT101" s="124">
        <v>3.67</v>
      </c>
      <c r="AU101" s="125">
        <v>21.3</v>
      </c>
      <c r="AV101" s="122">
        <v>38</v>
      </c>
      <c r="AW101" s="97"/>
      <c r="AX101" s="123">
        <v>6.56</v>
      </c>
      <c r="AY101" s="124">
        <v>75.930000000000007</v>
      </c>
      <c r="AZ101" s="125">
        <v>0.85799999999999998</v>
      </c>
    </row>
    <row r="102" spans="1:52" x14ac:dyDescent="0.25">
      <c r="A102" s="117" t="s">
        <v>334</v>
      </c>
      <c r="B102" s="118" t="s">
        <v>989</v>
      </c>
      <c r="C102" s="119" t="s">
        <v>990</v>
      </c>
      <c r="D102" s="120" t="s">
        <v>991</v>
      </c>
      <c r="E102" s="121">
        <v>46415</v>
      </c>
      <c r="F102" s="117">
        <v>0</v>
      </c>
      <c r="G102" s="118">
        <v>172.286</v>
      </c>
      <c r="H102" s="119">
        <v>495</v>
      </c>
      <c r="I102" s="120">
        <v>0</v>
      </c>
      <c r="J102" s="121">
        <v>5.2859999999999996</v>
      </c>
      <c r="K102" s="117">
        <v>74148.210000000006</v>
      </c>
      <c r="L102" s="118">
        <v>0</v>
      </c>
      <c r="M102" s="119">
        <v>275.22699999999998</v>
      </c>
      <c r="N102" s="120">
        <v>790.76499999999999</v>
      </c>
      <c r="O102" s="121">
        <v>0</v>
      </c>
      <c r="P102" s="117">
        <v>8.4440000000000008</v>
      </c>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22">
        <v>625976</v>
      </c>
      <c r="AM102" s="97">
        <v>231.447</v>
      </c>
      <c r="AN102" s="123">
        <v>39.700000000000003</v>
      </c>
      <c r="AO102" s="124">
        <v>14.311999999999999</v>
      </c>
      <c r="AP102" s="125">
        <v>9.8420000000000005</v>
      </c>
      <c r="AQ102" s="122">
        <v>94277.964999999997</v>
      </c>
      <c r="AR102" s="97">
        <v>0.2</v>
      </c>
      <c r="AS102" s="123">
        <v>128.27500000000001</v>
      </c>
      <c r="AT102" s="124">
        <v>4.42</v>
      </c>
      <c r="AU102" s="125">
        <v>20.9</v>
      </c>
      <c r="AV102" s="122">
        <v>26</v>
      </c>
      <c r="AW102" s="97"/>
      <c r="AX102" s="123">
        <v>4.51</v>
      </c>
      <c r="AY102" s="124">
        <v>82.25</v>
      </c>
      <c r="AZ102" s="125">
        <v>0.90400000000000003</v>
      </c>
    </row>
    <row r="103" spans="1:52" x14ac:dyDescent="0.25">
      <c r="A103" s="117" t="s">
        <v>336</v>
      </c>
      <c r="B103" s="118" t="s">
        <v>992</v>
      </c>
      <c r="C103" s="119" t="s">
        <v>337</v>
      </c>
      <c r="D103" s="120" t="s">
        <v>993</v>
      </c>
      <c r="E103" s="121">
        <v>17714</v>
      </c>
      <c r="F103" s="117">
        <v>0</v>
      </c>
      <c r="G103" s="118">
        <v>11.571</v>
      </c>
      <c r="H103" s="119">
        <v>261</v>
      </c>
      <c r="I103" s="120">
        <v>0</v>
      </c>
      <c r="J103" s="121">
        <v>0.14299999999999999</v>
      </c>
      <c r="K103" s="117">
        <v>639.702</v>
      </c>
      <c r="L103" s="118">
        <v>0</v>
      </c>
      <c r="M103" s="119">
        <v>0.41799999999999998</v>
      </c>
      <c r="N103" s="120">
        <v>9.4250000000000007</v>
      </c>
      <c r="O103" s="121">
        <v>0</v>
      </c>
      <c r="P103" s="117">
        <v>5.0000000000000001E-3</v>
      </c>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22">
        <v>27691019</v>
      </c>
      <c r="AM103" s="97">
        <v>43.951000000000001</v>
      </c>
      <c r="AN103" s="123">
        <v>19.600000000000001</v>
      </c>
      <c r="AO103" s="124">
        <v>2.9289999999999998</v>
      </c>
      <c r="AP103" s="125">
        <v>1.6859999999999999</v>
      </c>
      <c r="AQ103" s="122">
        <v>1416.44</v>
      </c>
      <c r="AR103" s="97">
        <v>77.599999999999994</v>
      </c>
      <c r="AS103" s="123">
        <v>405.99400000000003</v>
      </c>
      <c r="AT103" s="124">
        <v>3.94</v>
      </c>
      <c r="AU103" s="125"/>
      <c r="AV103" s="122"/>
      <c r="AW103" s="97">
        <v>50.54</v>
      </c>
      <c r="AX103" s="123">
        <v>0.2</v>
      </c>
      <c r="AY103" s="124">
        <v>67.040000000000006</v>
      </c>
      <c r="AZ103" s="125">
        <v>0.51900000000000002</v>
      </c>
    </row>
    <row r="104" spans="1:52" ht="30" x14ac:dyDescent="0.25">
      <c r="A104" s="117" t="s">
        <v>338</v>
      </c>
      <c r="B104" s="118" t="s">
        <v>994</v>
      </c>
      <c r="C104" s="119" t="s">
        <v>339</v>
      </c>
      <c r="D104" s="120" t="s">
        <v>995</v>
      </c>
      <c r="E104" s="121">
        <v>6684</v>
      </c>
      <c r="F104" s="117">
        <v>101</v>
      </c>
      <c r="G104" s="118">
        <v>49.286000000000001</v>
      </c>
      <c r="H104" s="119">
        <v>191</v>
      </c>
      <c r="I104" s="120">
        <v>2</v>
      </c>
      <c r="J104" s="121">
        <v>0.57099999999999995</v>
      </c>
      <c r="K104" s="117">
        <v>349.4</v>
      </c>
      <c r="L104" s="118">
        <v>5.28</v>
      </c>
      <c r="M104" s="119">
        <v>2.5760000000000001</v>
      </c>
      <c r="N104" s="120">
        <v>9.984</v>
      </c>
      <c r="O104" s="121">
        <v>0.105</v>
      </c>
      <c r="P104" s="117">
        <v>0.03</v>
      </c>
      <c r="Q104" s="103"/>
      <c r="R104" s="103"/>
      <c r="S104" s="103"/>
      <c r="T104" s="103"/>
      <c r="U104" s="103"/>
      <c r="V104" s="103"/>
      <c r="W104" s="103"/>
      <c r="X104" s="103"/>
      <c r="Y104" s="103"/>
      <c r="Z104" s="103"/>
      <c r="AA104" s="103">
        <v>85449</v>
      </c>
      <c r="AB104" s="103">
        <v>4.4669999999999996</v>
      </c>
      <c r="AC104" s="103"/>
      <c r="AD104" s="103">
        <v>285</v>
      </c>
      <c r="AE104" s="103">
        <v>1.4999999999999999E-2</v>
      </c>
      <c r="AF104" s="103"/>
      <c r="AG104" s="103"/>
      <c r="AH104" s="103" t="s">
        <v>582</v>
      </c>
      <c r="AI104" s="103"/>
      <c r="AJ104" s="103"/>
      <c r="AK104" s="103"/>
      <c r="AL104" s="122">
        <v>19129955</v>
      </c>
      <c r="AM104" s="97">
        <v>197.51900000000001</v>
      </c>
      <c r="AN104" s="123">
        <v>18.100000000000001</v>
      </c>
      <c r="AO104" s="124">
        <v>2.9790000000000001</v>
      </c>
      <c r="AP104" s="125">
        <v>1.7829999999999999</v>
      </c>
      <c r="AQ104" s="122">
        <v>1095.0419999999999</v>
      </c>
      <c r="AR104" s="97">
        <v>71.400000000000006</v>
      </c>
      <c r="AS104" s="123">
        <v>227.34899999999999</v>
      </c>
      <c r="AT104" s="124">
        <v>3.94</v>
      </c>
      <c r="AU104" s="125">
        <v>4.4000000000000004</v>
      </c>
      <c r="AV104" s="122">
        <v>24.7</v>
      </c>
      <c r="AW104" s="97">
        <v>8.7040000000000006</v>
      </c>
      <c r="AX104" s="123">
        <v>1.3</v>
      </c>
      <c r="AY104" s="124">
        <v>64.260000000000005</v>
      </c>
      <c r="AZ104" s="125">
        <v>0.47699999999999998</v>
      </c>
    </row>
    <row r="105" spans="1:52" x14ac:dyDescent="0.25">
      <c r="A105" s="117" t="s">
        <v>340</v>
      </c>
      <c r="B105" s="118" t="s">
        <v>996</v>
      </c>
      <c r="C105" s="119" t="s">
        <v>997</v>
      </c>
      <c r="D105" s="120" t="s">
        <v>998</v>
      </c>
      <c r="E105" s="121">
        <v>115078</v>
      </c>
      <c r="F105" s="117">
        <v>2068</v>
      </c>
      <c r="G105" s="118">
        <v>1930.4290000000001</v>
      </c>
      <c r="H105" s="119">
        <v>474</v>
      </c>
      <c r="I105" s="120">
        <v>3</v>
      </c>
      <c r="J105" s="121">
        <v>3.5710000000000002</v>
      </c>
      <c r="K105" s="117">
        <v>3555.5210000000002</v>
      </c>
      <c r="L105" s="118">
        <v>63.893999999999998</v>
      </c>
      <c r="M105" s="119">
        <v>59.643999999999998</v>
      </c>
      <c r="N105" s="120">
        <v>14.645</v>
      </c>
      <c r="O105" s="121">
        <v>9.2999999999999999E-2</v>
      </c>
      <c r="P105" s="117">
        <v>0.11</v>
      </c>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22">
        <v>32365998</v>
      </c>
      <c r="AM105" s="97">
        <v>96.254000000000005</v>
      </c>
      <c r="AN105" s="123">
        <v>29.9</v>
      </c>
      <c r="AO105" s="124">
        <v>6.2930000000000001</v>
      </c>
      <c r="AP105" s="125">
        <v>3.407</v>
      </c>
      <c r="AQ105" s="122">
        <v>26808.164000000001</v>
      </c>
      <c r="AR105" s="97">
        <v>0.1</v>
      </c>
      <c r="AS105" s="123">
        <v>260.94200000000001</v>
      </c>
      <c r="AT105" s="124">
        <v>16.739999999999998</v>
      </c>
      <c r="AU105" s="125">
        <v>1</v>
      </c>
      <c r="AV105" s="122">
        <v>42.4</v>
      </c>
      <c r="AW105" s="97"/>
      <c r="AX105" s="123">
        <v>1.9</v>
      </c>
      <c r="AY105" s="124">
        <v>76.16</v>
      </c>
      <c r="AZ105" s="125">
        <v>0.80200000000000005</v>
      </c>
    </row>
    <row r="106" spans="1:52" x14ac:dyDescent="0.25">
      <c r="A106" s="117" t="s">
        <v>342</v>
      </c>
      <c r="B106" s="118" t="s">
        <v>999</v>
      </c>
      <c r="C106" s="119" t="s">
        <v>1000</v>
      </c>
      <c r="D106" s="120" t="s">
        <v>1001</v>
      </c>
      <c r="E106" s="121">
        <v>13804</v>
      </c>
      <c r="F106" s="117">
        <v>47</v>
      </c>
      <c r="G106" s="118">
        <v>31.571000000000002</v>
      </c>
      <c r="H106" s="119">
        <v>48</v>
      </c>
      <c r="I106" s="120">
        <v>0</v>
      </c>
      <c r="J106" s="121">
        <v>0</v>
      </c>
      <c r="K106" s="117">
        <v>25537.330999999998</v>
      </c>
      <c r="L106" s="118">
        <v>86.95</v>
      </c>
      <c r="M106" s="119">
        <v>58.406999999999996</v>
      </c>
      <c r="N106" s="120">
        <v>88.8</v>
      </c>
      <c r="O106" s="121">
        <v>0</v>
      </c>
      <c r="P106" s="117">
        <v>0</v>
      </c>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22">
        <v>540542</v>
      </c>
      <c r="AM106" s="97">
        <v>1454.433</v>
      </c>
      <c r="AN106" s="123">
        <v>30.6</v>
      </c>
      <c r="AO106" s="124">
        <v>4.12</v>
      </c>
      <c r="AP106" s="125">
        <v>2.875</v>
      </c>
      <c r="AQ106" s="122">
        <v>15183.616</v>
      </c>
      <c r="AR106" s="97"/>
      <c r="AS106" s="123">
        <v>164.905</v>
      </c>
      <c r="AT106" s="124">
        <v>9.19</v>
      </c>
      <c r="AU106" s="125">
        <v>2.1</v>
      </c>
      <c r="AV106" s="122">
        <v>55</v>
      </c>
      <c r="AW106" s="97">
        <v>95.802999999999997</v>
      </c>
      <c r="AX106" s="123"/>
      <c r="AY106" s="124">
        <v>78.92</v>
      </c>
      <c r="AZ106" s="125">
        <v>0.71699999999999997</v>
      </c>
    </row>
    <row r="107" spans="1:52" x14ac:dyDescent="0.25">
      <c r="A107" s="117" t="s">
        <v>344</v>
      </c>
      <c r="B107" s="118" t="s">
        <v>1002</v>
      </c>
      <c r="C107" s="119" t="s">
        <v>345</v>
      </c>
      <c r="D107" s="120" t="s">
        <v>1003</v>
      </c>
      <c r="E107" s="121">
        <v>7203</v>
      </c>
      <c r="F107" s="117">
        <v>113</v>
      </c>
      <c r="G107" s="118">
        <v>102.143</v>
      </c>
      <c r="H107" s="119">
        <v>271</v>
      </c>
      <c r="I107" s="120">
        <v>2</v>
      </c>
      <c r="J107" s="121">
        <v>3.714</v>
      </c>
      <c r="K107" s="117">
        <v>355.68900000000002</v>
      </c>
      <c r="L107" s="118">
        <v>5.58</v>
      </c>
      <c r="M107" s="119">
        <v>5.0439999999999996</v>
      </c>
      <c r="N107" s="120">
        <v>13.382</v>
      </c>
      <c r="O107" s="121">
        <v>9.9000000000000005E-2</v>
      </c>
      <c r="P107" s="117">
        <v>0.183</v>
      </c>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v>37.96</v>
      </c>
      <c r="AL107" s="122">
        <v>20250834</v>
      </c>
      <c r="AM107" s="97">
        <v>15.196</v>
      </c>
      <c r="AN107" s="123">
        <v>16.399999999999999</v>
      </c>
      <c r="AO107" s="124">
        <v>2.5190000000000001</v>
      </c>
      <c r="AP107" s="125">
        <v>1.486</v>
      </c>
      <c r="AQ107" s="122">
        <v>2014.306</v>
      </c>
      <c r="AR107" s="97"/>
      <c r="AS107" s="123">
        <v>268.024</v>
      </c>
      <c r="AT107" s="124">
        <v>2.42</v>
      </c>
      <c r="AU107" s="125">
        <v>1.6</v>
      </c>
      <c r="AV107" s="122">
        <v>23</v>
      </c>
      <c r="AW107" s="97">
        <v>52.231999999999999</v>
      </c>
      <c r="AX107" s="123">
        <v>0.1</v>
      </c>
      <c r="AY107" s="124">
        <v>59.31</v>
      </c>
      <c r="AZ107" s="125">
        <v>0.42699999999999999</v>
      </c>
    </row>
    <row r="108" spans="1:52" x14ac:dyDescent="0.25">
      <c r="A108" s="117" t="s">
        <v>346</v>
      </c>
      <c r="B108" s="118" t="s">
        <v>1004</v>
      </c>
      <c r="C108" s="119" t="s">
        <v>1005</v>
      </c>
      <c r="D108" s="120" t="s">
        <v>1006</v>
      </c>
      <c r="E108" s="121">
        <v>12909</v>
      </c>
      <c r="F108" s="117">
        <v>135</v>
      </c>
      <c r="G108" s="118">
        <v>113.857</v>
      </c>
      <c r="H108" s="119">
        <v>219</v>
      </c>
      <c r="I108" s="120">
        <v>0</v>
      </c>
      <c r="J108" s="121">
        <v>2.286</v>
      </c>
      <c r="K108" s="117">
        <v>29236.375</v>
      </c>
      <c r="L108" s="118">
        <v>305.74900000000002</v>
      </c>
      <c r="M108" s="119">
        <v>257.86399999999998</v>
      </c>
      <c r="N108" s="120">
        <v>495.99200000000002</v>
      </c>
      <c r="O108" s="121">
        <v>0</v>
      </c>
      <c r="P108" s="117">
        <v>5.1769999999999996</v>
      </c>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22">
        <v>441539</v>
      </c>
      <c r="AM108" s="97">
        <v>1454.037</v>
      </c>
      <c r="AN108" s="123">
        <v>42.4</v>
      </c>
      <c r="AO108" s="124">
        <v>19.425999999999998</v>
      </c>
      <c r="AP108" s="125">
        <v>11.324</v>
      </c>
      <c r="AQ108" s="122">
        <v>36513.322999999997</v>
      </c>
      <c r="AR108" s="97">
        <v>0.2</v>
      </c>
      <c r="AS108" s="123">
        <v>168.71100000000001</v>
      </c>
      <c r="AT108" s="124">
        <v>8.83</v>
      </c>
      <c r="AU108" s="125">
        <v>20.9</v>
      </c>
      <c r="AV108" s="122">
        <v>30.2</v>
      </c>
      <c r="AW108" s="97"/>
      <c r="AX108" s="123">
        <v>4.4850000000000003</v>
      </c>
      <c r="AY108" s="124">
        <v>82.53</v>
      </c>
      <c r="AZ108" s="125">
        <v>0.878</v>
      </c>
    </row>
    <row r="109" spans="1:52" x14ac:dyDescent="0.25">
      <c r="A109" s="117" t="s">
        <v>348</v>
      </c>
      <c r="B109" s="118" t="s">
        <v>1007</v>
      </c>
      <c r="C109" s="119" t="s">
        <v>349</v>
      </c>
      <c r="D109" s="120" t="s">
        <v>1008</v>
      </c>
      <c r="E109" s="121">
        <v>4</v>
      </c>
      <c r="F109" s="117">
        <v>0</v>
      </c>
      <c r="G109" s="118">
        <v>0</v>
      </c>
      <c r="H109" s="119"/>
      <c r="I109" s="120"/>
      <c r="J109" s="121">
        <v>0</v>
      </c>
      <c r="K109" s="117">
        <v>67.573999999999998</v>
      </c>
      <c r="L109" s="118">
        <v>0</v>
      </c>
      <c r="M109" s="119">
        <v>0</v>
      </c>
      <c r="N109" s="120"/>
      <c r="O109" s="121"/>
      <c r="P109" s="117">
        <v>0</v>
      </c>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22">
        <v>59194</v>
      </c>
      <c r="AM109" s="97">
        <v>295.14999999999998</v>
      </c>
      <c r="AN109" s="123"/>
      <c r="AO109" s="124"/>
      <c r="AP109" s="125"/>
      <c r="AQ109" s="122">
        <v>3819.2020000000002</v>
      </c>
      <c r="AR109" s="97"/>
      <c r="AS109" s="123">
        <v>557.79300000000001</v>
      </c>
      <c r="AT109" s="124">
        <v>30.53</v>
      </c>
      <c r="AU109" s="125"/>
      <c r="AV109" s="122"/>
      <c r="AW109" s="97">
        <v>82.501999999999995</v>
      </c>
      <c r="AX109" s="123">
        <v>2.7</v>
      </c>
      <c r="AY109" s="124">
        <v>73.7</v>
      </c>
      <c r="AZ109" s="125">
        <v>0.70799999999999996</v>
      </c>
    </row>
    <row r="110" spans="1:52" x14ac:dyDescent="0.25">
      <c r="A110" s="117" t="s">
        <v>350</v>
      </c>
      <c r="B110" s="118" t="s">
        <v>1009</v>
      </c>
      <c r="C110" s="119" t="s">
        <v>1010</v>
      </c>
      <c r="D110" s="120" t="s">
        <v>1011</v>
      </c>
      <c r="E110" s="121">
        <v>14581</v>
      </c>
      <c r="F110" s="117">
        <v>217</v>
      </c>
      <c r="G110" s="118">
        <v>188.143</v>
      </c>
      <c r="H110" s="119">
        <v>349</v>
      </c>
      <c r="I110" s="120">
        <v>2</v>
      </c>
      <c r="J110" s="121">
        <v>5</v>
      </c>
      <c r="K110" s="117">
        <v>3135.9279999999999</v>
      </c>
      <c r="L110" s="118">
        <v>46.67</v>
      </c>
      <c r="M110" s="119">
        <v>40.463999999999999</v>
      </c>
      <c r="N110" s="120">
        <v>75.058999999999997</v>
      </c>
      <c r="O110" s="121">
        <v>0.43</v>
      </c>
      <c r="P110" s="117">
        <v>1.075</v>
      </c>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22">
        <v>4649660</v>
      </c>
      <c r="AM110" s="97">
        <v>4.2889999999999997</v>
      </c>
      <c r="AN110" s="123">
        <v>20.3</v>
      </c>
      <c r="AO110" s="124">
        <v>3.1379999999999999</v>
      </c>
      <c r="AP110" s="125">
        <v>1.792</v>
      </c>
      <c r="AQ110" s="122">
        <v>3597.6329999999998</v>
      </c>
      <c r="AR110" s="97">
        <v>6</v>
      </c>
      <c r="AS110" s="123">
        <v>232.34700000000001</v>
      </c>
      <c r="AT110" s="124">
        <v>2.42</v>
      </c>
      <c r="AU110" s="125"/>
      <c r="AV110" s="122"/>
      <c r="AW110" s="97">
        <v>15.95</v>
      </c>
      <c r="AX110" s="123"/>
      <c r="AY110" s="124">
        <v>64.92</v>
      </c>
      <c r="AZ110" s="125">
        <v>0.52</v>
      </c>
    </row>
    <row r="111" spans="1:52" x14ac:dyDescent="0.25">
      <c r="A111" s="117" t="s">
        <v>352</v>
      </c>
      <c r="B111" s="118" t="s">
        <v>1012</v>
      </c>
      <c r="C111" s="119" t="s">
        <v>1013</v>
      </c>
      <c r="D111" s="120" t="s">
        <v>1014</v>
      </c>
      <c r="E111" s="121">
        <v>527</v>
      </c>
      <c r="F111" s="117">
        <v>0</v>
      </c>
      <c r="G111" s="118">
        <v>0</v>
      </c>
      <c r="H111" s="119">
        <v>10</v>
      </c>
      <c r="I111" s="120">
        <v>0</v>
      </c>
      <c r="J111" s="121">
        <v>0</v>
      </c>
      <c r="K111" s="117">
        <v>414.38400000000001</v>
      </c>
      <c r="L111" s="118">
        <v>0</v>
      </c>
      <c r="M111" s="119">
        <v>0</v>
      </c>
      <c r="N111" s="120">
        <v>7.8630000000000004</v>
      </c>
      <c r="O111" s="121">
        <v>0</v>
      </c>
      <c r="P111" s="117">
        <v>0</v>
      </c>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22">
        <v>1271767</v>
      </c>
      <c r="AM111" s="97">
        <v>622.96199999999999</v>
      </c>
      <c r="AN111" s="123">
        <v>37.4</v>
      </c>
      <c r="AO111" s="124">
        <v>10.945</v>
      </c>
      <c r="AP111" s="125">
        <v>5.8840000000000003</v>
      </c>
      <c r="AQ111" s="122">
        <v>20292.744999999999</v>
      </c>
      <c r="AR111" s="97">
        <v>0.5</v>
      </c>
      <c r="AS111" s="123">
        <v>224.64400000000001</v>
      </c>
      <c r="AT111" s="124">
        <v>22.02</v>
      </c>
      <c r="AU111" s="125">
        <v>3.2</v>
      </c>
      <c r="AV111" s="122">
        <v>40.700000000000003</v>
      </c>
      <c r="AW111" s="97"/>
      <c r="AX111" s="123">
        <v>3.4</v>
      </c>
      <c r="AY111" s="124">
        <v>74.989999999999995</v>
      </c>
      <c r="AZ111" s="125">
        <v>0.79</v>
      </c>
    </row>
    <row r="112" spans="1:52" ht="30" x14ac:dyDescent="0.25">
      <c r="A112" s="117" t="s">
        <v>354</v>
      </c>
      <c r="B112" s="118" t="s">
        <v>1015</v>
      </c>
      <c r="C112" s="119" t="s">
        <v>1016</v>
      </c>
      <c r="D112" s="120" t="s">
        <v>1017</v>
      </c>
      <c r="E112" s="121">
        <v>1437185</v>
      </c>
      <c r="F112" s="117">
        <v>11091</v>
      </c>
      <c r="G112" s="118">
        <v>9277.4290000000001</v>
      </c>
      <c r="H112" s="119">
        <v>126507</v>
      </c>
      <c r="I112" s="120">
        <v>700</v>
      </c>
      <c r="J112" s="121">
        <v>667.14300000000003</v>
      </c>
      <c r="K112" s="117">
        <v>11146.78</v>
      </c>
      <c r="L112" s="118">
        <v>86.022000000000006</v>
      </c>
      <c r="M112" s="119">
        <v>71.956000000000003</v>
      </c>
      <c r="N112" s="120">
        <v>981.18600000000004</v>
      </c>
      <c r="O112" s="121">
        <v>5.4290000000000003</v>
      </c>
      <c r="P112" s="117">
        <v>5.1740000000000004</v>
      </c>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22">
        <v>128932753</v>
      </c>
      <c r="AM112" s="97">
        <v>66.444000000000003</v>
      </c>
      <c r="AN112" s="123">
        <v>29.3</v>
      </c>
      <c r="AO112" s="124">
        <v>6.8570000000000002</v>
      </c>
      <c r="AP112" s="125">
        <v>4.3209999999999997</v>
      </c>
      <c r="AQ112" s="122">
        <v>17336.469000000001</v>
      </c>
      <c r="AR112" s="97">
        <v>2.5</v>
      </c>
      <c r="AS112" s="123">
        <v>152.78299999999999</v>
      </c>
      <c r="AT112" s="124">
        <v>13.06</v>
      </c>
      <c r="AU112" s="125">
        <v>6.9</v>
      </c>
      <c r="AV112" s="122">
        <v>21.4</v>
      </c>
      <c r="AW112" s="97">
        <v>87.846999999999994</v>
      </c>
      <c r="AX112" s="123">
        <v>1.38</v>
      </c>
      <c r="AY112" s="124">
        <v>75.05</v>
      </c>
      <c r="AZ112" s="125">
        <v>0.77400000000000002</v>
      </c>
    </row>
    <row r="113" spans="1:52" x14ac:dyDescent="0.25">
      <c r="A113" s="117" t="s">
        <v>356</v>
      </c>
      <c r="B113" s="118" t="s">
        <v>1018</v>
      </c>
      <c r="C113" s="119" t="s">
        <v>1019</v>
      </c>
      <c r="D113" s="120" t="s">
        <v>1020</v>
      </c>
      <c r="E113" s="121">
        <v>145258</v>
      </c>
      <c r="F113" s="117">
        <v>440</v>
      </c>
      <c r="G113" s="118">
        <v>715.42899999999997</v>
      </c>
      <c r="H113" s="119">
        <v>3004</v>
      </c>
      <c r="I113" s="120">
        <v>19</v>
      </c>
      <c r="J113" s="121">
        <v>19</v>
      </c>
      <c r="K113" s="117">
        <v>36008.758999999998</v>
      </c>
      <c r="L113" s="118">
        <v>109.074</v>
      </c>
      <c r="M113" s="119">
        <v>177.351</v>
      </c>
      <c r="N113" s="120">
        <v>744.67700000000002</v>
      </c>
      <c r="O113" s="121">
        <v>4.71</v>
      </c>
      <c r="P113" s="117">
        <v>4.71</v>
      </c>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22">
        <v>4033963</v>
      </c>
      <c r="AM113" s="97">
        <v>123.655</v>
      </c>
      <c r="AN113" s="123">
        <v>37.6</v>
      </c>
      <c r="AO113" s="124">
        <v>10.864000000000001</v>
      </c>
      <c r="AP113" s="125">
        <v>6.9550000000000001</v>
      </c>
      <c r="AQ113" s="122">
        <v>5189.9719999999998</v>
      </c>
      <c r="AR113" s="97">
        <v>0.2</v>
      </c>
      <c r="AS113" s="123">
        <v>408.50200000000001</v>
      </c>
      <c r="AT113" s="124">
        <v>5.72</v>
      </c>
      <c r="AU113" s="125">
        <v>5.9</v>
      </c>
      <c r="AV113" s="122">
        <v>44.6</v>
      </c>
      <c r="AW113" s="97">
        <v>86.978999999999999</v>
      </c>
      <c r="AX113" s="123">
        <v>5.8</v>
      </c>
      <c r="AY113" s="124">
        <v>71.900000000000006</v>
      </c>
      <c r="AZ113" s="125">
        <v>0.7</v>
      </c>
    </row>
    <row r="114" spans="1:52" x14ac:dyDescent="0.25">
      <c r="A114" s="117" t="s">
        <v>358</v>
      </c>
      <c r="B114" s="118" t="s">
        <v>1021</v>
      </c>
      <c r="C114" s="119" t="s">
        <v>359</v>
      </c>
      <c r="D114" s="120" t="s">
        <v>1022</v>
      </c>
      <c r="E114" s="121">
        <v>885</v>
      </c>
      <c r="F114" s="117">
        <v>10</v>
      </c>
      <c r="G114" s="118">
        <v>13.714</v>
      </c>
      <c r="H114" s="119">
        <v>3</v>
      </c>
      <c r="I114" s="120">
        <v>0</v>
      </c>
      <c r="J114" s="121">
        <v>0</v>
      </c>
      <c r="K114" s="117">
        <v>22551.218000000001</v>
      </c>
      <c r="L114" s="118">
        <v>254.816</v>
      </c>
      <c r="M114" s="119">
        <v>349.46199999999999</v>
      </c>
      <c r="N114" s="120">
        <v>76.444999999999993</v>
      </c>
      <c r="O114" s="121">
        <v>0</v>
      </c>
      <c r="P114" s="117">
        <v>0</v>
      </c>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22">
        <v>39244</v>
      </c>
      <c r="AM114" s="97">
        <v>19347.5</v>
      </c>
      <c r="AN114" s="123"/>
      <c r="AO114" s="124"/>
      <c r="AP114" s="125"/>
      <c r="AQ114" s="122"/>
      <c r="AR114" s="97"/>
      <c r="AS114" s="123"/>
      <c r="AT114" s="124">
        <v>5.46</v>
      </c>
      <c r="AU114" s="125"/>
      <c r="AV114" s="122"/>
      <c r="AW114" s="97"/>
      <c r="AX114" s="123">
        <v>13.8</v>
      </c>
      <c r="AY114" s="124">
        <v>86.75</v>
      </c>
      <c r="AZ114" s="125"/>
    </row>
    <row r="115" spans="1:52" x14ac:dyDescent="0.25">
      <c r="A115" s="117" t="s">
        <v>360</v>
      </c>
      <c r="B115" s="118" t="s">
        <v>1023</v>
      </c>
      <c r="C115" s="119" t="s">
        <v>361</v>
      </c>
      <c r="D115" s="120" t="s">
        <v>1024</v>
      </c>
      <c r="E115" s="121">
        <v>1242</v>
      </c>
      <c r="F115" s="117">
        <v>22</v>
      </c>
      <c r="G115" s="118">
        <v>22.856999999999999</v>
      </c>
      <c r="H115" s="119">
        <v>1</v>
      </c>
      <c r="I115" s="120">
        <v>0</v>
      </c>
      <c r="J115" s="121">
        <v>0.14299999999999999</v>
      </c>
      <c r="K115" s="117">
        <v>378.85599999999999</v>
      </c>
      <c r="L115" s="118">
        <v>6.7110000000000003</v>
      </c>
      <c r="M115" s="119">
        <v>6.9720000000000004</v>
      </c>
      <c r="N115" s="120">
        <v>0.30499999999999999</v>
      </c>
      <c r="O115" s="121">
        <v>0</v>
      </c>
      <c r="P115" s="117">
        <v>4.3999999999999997E-2</v>
      </c>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22">
        <v>3278292</v>
      </c>
      <c r="AM115" s="97">
        <v>1.98</v>
      </c>
      <c r="AN115" s="123">
        <v>28.6</v>
      </c>
      <c r="AO115" s="124">
        <v>4.0309999999999997</v>
      </c>
      <c r="AP115" s="125">
        <v>2.4209999999999998</v>
      </c>
      <c r="AQ115" s="122">
        <v>11840.846</v>
      </c>
      <c r="AR115" s="97">
        <v>0.5</v>
      </c>
      <c r="AS115" s="123">
        <v>460.04300000000001</v>
      </c>
      <c r="AT115" s="124">
        <v>4.82</v>
      </c>
      <c r="AU115" s="125">
        <v>5.5</v>
      </c>
      <c r="AV115" s="122">
        <v>46.5</v>
      </c>
      <c r="AW115" s="97">
        <v>71.180000000000007</v>
      </c>
      <c r="AX115" s="123">
        <v>7</v>
      </c>
      <c r="AY115" s="124">
        <v>69.87</v>
      </c>
      <c r="AZ115" s="125">
        <v>0.74099999999999999</v>
      </c>
    </row>
    <row r="116" spans="1:52" x14ac:dyDescent="0.25">
      <c r="A116" s="117" t="s">
        <v>362</v>
      </c>
      <c r="B116" s="118" t="s">
        <v>1025</v>
      </c>
      <c r="C116" s="119" t="s">
        <v>1026</v>
      </c>
      <c r="D116" s="120" t="s">
        <v>1027</v>
      </c>
      <c r="E116" s="121">
        <v>48589</v>
      </c>
      <c r="F116" s="117">
        <v>342</v>
      </c>
      <c r="G116" s="118">
        <v>377.714</v>
      </c>
      <c r="H116" s="119">
        <v>684</v>
      </c>
      <c r="I116" s="120">
        <v>2</v>
      </c>
      <c r="J116" s="121">
        <v>4.5709999999999997</v>
      </c>
      <c r="K116" s="117">
        <v>77363.380999999994</v>
      </c>
      <c r="L116" s="118">
        <v>544.53200000000004</v>
      </c>
      <c r="M116" s="119">
        <v>601.39599999999996</v>
      </c>
      <c r="N116" s="120">
        <v>1089.0640000000001</v>
      </c>
      <c r="O116" s="121">
        <v>3.1840000000000002</v>
      </c>
      <c r="P116" s="117">
        <v>7.2789999999999999</v>
      </c>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22">
        <v>628062</v>
      </c>
      <c r="AM116" s="97">
        <v>46.28</v>
      </c>
      <c r="AN116" s="123">
        <v>39.1</v>
      </c>
      <c r="AO116" s="124">
        <v>14.762</v>
      </c>
      <c r="AP116" s="125">
        <v>9.3949999999999996</v>
      </c>
      <c r="AQ116" s="122">
        <v>16409.288</v>
      </c>
      <c r="AR116" s="97">
        <v>1</v>
      </c>
      <c r="AS116" s="123">
        <v>387.30500000000001</v>
      </c>
      <c r="AT116" s="124">
        <v>10.08</v>
      </c>
      <c r="AU116" s="125">
        <v>44</v>
      </c>
      <c r="AV116" s="122">
        <v>47.9</v>
      </c>
      <c r="AW116" s="97"/>
      <c r="AX116" s="123">
        <v>3.8610000000000002</v>
      </c>
      <c r="AY116" s="124">
        <v>76.88</v>
      </c>
      <c r="AZ116" s="125">
        <v>0.81399999999999995</v>
      </c>
    </row>
    <row r="117" spans="1:52" x14ac:dyDescent="0.25">
      <c r="A117" s="117" t="s">
        <v>364</v>
      </c>
      <c r="B117" s="118" t="s">
        <v>1028</v>
      </c>
      <c r="C117" s="119" t="s">
        <v>1029</v>
      </c>
      <c r="D117" s="120" t="s">
        <v>1030</v>
      </c>
      <c r="E117" s="121">
        <v>440970</v>
      </c>
      <c r="F117" s="117">
        <v>1777</v>
      </c>
      <c r="G117" s="118">
        <v>1825.2860000000001</v>
      </c>
      <c r="H117" s="119">
        <v>7425</v>
      </c>
      <c r="I117" s="120">
        <v>37</v>
      </c>
      <c r="J117" s="121">
        <v>36.429000000000002</v>
      </c>
      <c r="K117" s="117">
        <v>11946.987999999999</v>
      </c>
      <c r="L117" s="118">
        <v>48.143000000000001</v>
      </c>
      <c r="M117" s="119">
        <v>49.451999999999998</v>
      </c>
      <c r="N117" s="120">
        <v>201.16200000000001</v>
      </c>
      <c r="O117" s="121">
        <v>1.002</v>
      </c>
      <c r="P117" s="117">
        <v>0.98699999999999999</v>
      </c>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22">
        <v>36910558</v>
      </c>
      <c r="AM117" s="97">
        <v>80.08</v>
      </c>
      <c r="AN117" s="123">
        <v>29.6</v>
      </c>
      <c r="AO117" s="124">
        <v>6.7690000000000001</v>
      </c>
      <c r="AP117" s="125">
        <v>4.2089999999999996</v>
      </c>
      <c r="AQ117" s="122">
        <v>7485.0129999999999</v>
      </c>
      <c r="AR117" s="97">
        <v>1</v>
      </c>
      <c r="AS117" s="123">
        <v>419.14600000000002</v>
      </c>
      <c r="AT117" s="124">
        <v>7.14</v>
      </c>
      <c r="AU117" s="125">
        <v>0.8</v>
      </c>
      <c r="AV117" s="122">
        <v>47.1</v>
      </c>
      <c r="AW117" s="97"/>
      <c r="AX117" s="123">
        <v>1.1000000000000001</v>
      </c>
      <c r="AY117" s="124">
        <v>76.680000000000007</v>
      </c>
      <c r="AZ117" s="125">
        <v>0.66700000000000004</v>
      </c>
    </row>
    <row r="118" spans="1:52" x14ac:dyDescent="0.25">
      <c r="A118" s="117" t="s">
        <v>366</v>
      </c>
      <c r="B118" s="118" t="s">
        <v>1031</v>
      </c>
      <c r="C118" s="119" t="s">
        <v>367</v>
      </c>
      <c r="D118" s="120" t="s">
        <v>1032</v>
      </c>
      <c r="E118" s="121">
        <v>18794</v>
      </c>
      <c r="F118" s="117">
        <v>152</v>
      </c>
      <c r="G118" s="118">
        <v>98</v>
      </c>
      <c r="H118" s="119">
        <v>167</v>
      </c>
      <c r="I118" s="120">
        <v>1</v>
      </c>
      <c r="J118" s="121">
        <v>1.571</v>
      </c>
      <c r="K118" s="117">
        <v>601.303</v>
      </c>
      <c r="L118" s="118">
        <v>4.8630000000000004</v>
      </c>
      <c r="M118" s="119">
        <v>3.1349999999999998</v>
      </c>
      <c r="N118" s="120">
        <v>5.343</v>
      </c>
      <c r="O118" s="121">
        <v>3.2000000000000001E-2</v>
      </c>
      <c r="P118" s="117">
        <v>0.05</v>
      </c>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22">
        <v>31255435</v>
      </c>
      <c r="AM118" s="97">
        <v>37.728000000000002</v>
      </c>
      <c r="AN118" s="123">
        <v>17.7</v>
      </c>
      <c r="AO118" s="124">
        <v>3.1579999999999999</v>
      </c>
      <c r="AP118" s="125">
        <v>1.87</v>
      </c>
      <c r="AQ118" s="122">
        <v>1136.1030000000001</v>
      </c>
      <c r="AR118" s="97">
        <v>62.9</v>
      </c>
      <c r="AS118" s="123">
        <v>329.94200000000001</v>
      </c>
      <c r="AT118" s="124">
        <v>3.3</v>
      </c>
      <c r="AU118" s="125">
        <v>5.0999999999999996</v>
      </c>
      <c r="AV118" s="122">
        <v>29.1</v>
      </c>
      <c r="AW118" s="97">
        <v>12.227</v>
      </c>
      <c r="AX118" s="123">
        <v>0.7</v>
      </c>
      <c r="AY118" s="124">
        <v>60.85</v>
      </c>
      <c r="AZ118" s="125">
        <v>0.437</v>
      </c>
    </row>
    <row r="119" spans="1:52" x14ac:dyDescent="0.25">
      <c r="A119" s="117" t="s">
        <v>368</v>
      </c>
      <c r="B119" s="118" t="s">
        <v>1033</v>
      </c>
      <c r="C119" s="119" t="s">
        <v>369</v>
      </c>
      <c r="D119" s="120" t="s">
        <v>1034</v>
      </c>
      <c r="E119" s="121">
        <v>125042</v>
      </c>
      <c r="F119" s="117">
        <v>412</v>
      </c>
      <c r="G119" s="118">
        <v>642.28599999999994</v>
      </c>
      <c r="H119" s="119">
        <v>2697</v>
      </c>
      <c r="I119" s="120">
        <v>15</v>
      </c>
      <c r="J119" s="121">
        <v>20.713999999999999</v>
      </c>
      <c r="K119" s="117">
        <v>2298.152</v>
      </c>
      <c r="L119" s="118">
        <v>7.5720000000000001</v>
      </c>
      <c r="M119" s="119">
        <v>11.805</v>
      </c>
      <c r="N119" s="120">
        <v>49.567999999999998</v>
      </c>
      <c r="O119" s="121">
        <v>0.27600000000000002</v>
      </c>
      <c r="P119" s="117">
        <v>0.38100000000000001</v>
      </c>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22">
        <v>54409794</v>
      </c>
      <c r="AM119" s="97">
        <v>81.721000000000004</v>
      </c>
      <c r="AN119" s="123">
        <v>29.1</v>
      </c>
      <c r="AO119" s="124">
        <v>5.7320000000000002</v>
      </c>
      <c r="AP119" s="125">
        <v>3.12</v>
      </c>
      <c r="AQ119" s="122">
        <v>5591.5969999999998</v>
      </c>
      <c r="AR119" s="97">
        <v>6.4</v>
      </c>
      <c r="AS119" s="123">
        <v>202.10400000000001</v>
      </c>
      <c r="AT119" s="124">
        <v>4.6100000000000003</v>
      </c>
      <c r="AU119" s="125">
        <v>6.3</v>
      </c>
      <c r="AV119" s="122">
        <v>35.200000000000003</v>
      </c>
      <c r="AW119" s="97">
        <v>79.287000000000006</v>
      </c>
      <c r="AX119" s="123">
        <v>0.9</v>
      </c>
      <c r="AY119" s="124">
        <v>67.13</v>
      </c>
      <c r="AZ119" s="125">
        <v>0.57799999999999996</v>
      </c>
    </row>
    <row r="120" spans="1:52" x14ac:dyDescent="0.25">
      <c r="A120" s="117" t="s">
        <v>370</v>
      </c>
      <c r="B120" s="118" t="s">
        <v>1035</v>
      </c>
      <c r="C120" s="119" t="s">
        <v>371</v>
      </c>
      <c r="D120" s="120" t="s">
        <v>1036</v>
      </c>
      <c r="E120" s="121">
        <v>24545</v>
      </c>
      <c r="F120" s="117">
        <v>604</v>
      </c>
      <c r="G120" s="118">
        <v>469</v>
      </c>
      <c r="H120" s="119">
        <v>208</v>
      </c>
      <c r="I120" s="120">
        <v>3</v>
      </c>
      <c r="J120" s="121">
        <v>3</v>
      </c>
      <c r="K120" s="117">
        <v>9659.902</v>
      </c>
      <c r="L120" s="118">
        <v>237.71</v>
      </c>
      <c r="M120" s="119">
        <v>184.57900000000001</v>
      </c>
      <c r="N120" s="120">
        <v>81.86</v>
      </c>
      <c r="O120" s="121">
        <v>1.181</v>
      </c>
      <c r="P120" s="117">
        <v>1.181</v>
      </c>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22">
        <v>2540916</v>
      </c>
      <c r="AM120" s="97">
        <v>3.0779999999999998</v>
      </c>
      <c r="AN120" s="123">
        <v>22</v>
      </c>
      <c r="AO120" s="124">
        <v>3.552</v>
      </c>
      <c r="AP120" s="125">
        <v>2.085</v>
      </c>
      <c r="AQ120" s="122">
        <v>9541.8080000000009</v>
      </c>
      <c r="AR120" s="97">
        <v>13.4</v>
      </c>
      <c r="AS120" s="123">
        <v>243.81100000000001</v>
      </c>
      <c r="AT120" s="124">
        <v>3.94</v>
      </c>
      <c r="AU120" s="125">
        <v>9.6999999999999993</v>
      </c>
      <c r="AV120" s="122">
        <v>34.200000000000003</v>
      </c>
      <c r="AW120" s="97">
        <v>44.6</v>
      </c>
      <c r="AX120" s="123"/>
      <c r="AY120" s="124">
        <v>63.71</v>
      </c>
      <c r="AZ120" s="125">
        <v>0.64700000000000002</v>
      </c>
    </row>
    <row r="121" spans="1:52" x14ac:dyDescent="0.25">
      <c r="A121" s="117" t="s">
        <v>372</v>
      </c>
      <c r="B121" s="118" t="s">
        <v>1037</v>
      </c>
      <c r="C121" s="119" t="s">
        <v>373</v>
      </c>
      <c r="D121" s="120" t="s">
        <v>1038</v>
      </c>
      <c r="E121" s="121">
        <v>261019</v>
      </c>
      <c r="F121" s="117">
        <v>426</v>
      </c>
      <c r="G121" s="118">
        <v>545.57100000000003</v>
      </c>
      <c r="H121" s="119">
        <v>1864</v>
      </c>
      <c r="I121" s="120">
        <v>8</v>
      </c>
      <c r="J121" s="121">
        <v>6.8570000000000002</v>
      </c>
      <c r="K121" s="117">
        <v>8958.3940000000002</v>
      </c>
      <c r="L121" s="118">
        <v>14.621</v>
      </c>
      <c r="M121" s="119">
        <v>18.724</v>
      </c>
      <c r="N121" s="120">
        <v>63.973999999999997</v>
      </c>
      <c r="O121" s="121">
        <v>0.27500000000000002</v>
      </c>
      <c r="P121" s="117">
        <v>0.23499999999999999</v>
      </c>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22">
        <v>29136808</v>
      </c>
      <c r="AM121" s="97">
        <v>204.43</v>
      </c>
      <c r="AN121" s="123">
        <v>25</v>
      </c>
      <c r="AO121" s="124">
        <v>5.8090000000000002</v>
      </c>
      <c r="AP121" s="125">
        <v>3.2120000000000002</v>
      </c>
      <c r="AQ121" s="122">
        <v>2442.8040000000001</v>
      </c>
      <c r="AR121" s="97">
        <v>15</v>
      </c>
      <c r="AS121" s="123">
        <v>260.79700000000003</v>
      </c>
      <c r="AT121" s="124">
        <v>7.26</v>
      </c>
      <c r="AU121" s="125">
        <v>9.5</v>
      </c>
      <c r="AV121" s="122">
        <v>37.799999999999997</v>
      </c>
      <c r="AW121" s="97">
        <v>47.781999999999996</v>
      </c>
      <c r="AX121" s="123">
        <v>0.3</v>
      </c>
      <c r="AY121" s="124">
        <v>70.78</v>
      </c>
      <c r="AZ121" s="125">
        <v>0.57399999999999995</v>
      </c>
    </row>
    <row r="122" spans="1:52" x14ac:dyDescent="0.25">
      <c r="A122" s="117" t="s">
        <v>374</v>
      </c>
      <c r="B122" s="118" t="s">
        <v>1039</v>
      </c>
      <c r="C122" s="119" t="s">
        <v>1040</v>
      </c>
      <c r="D122" s="120" t="s">
        <v>1041</v>
      </c>
      <c r="E122" s="121">
        <v>816616</v>
      </c>
      <c r="F122" s="117">
        <v>8234</v>
      </c>
      <c r="G122" s="118">
        <v>8796.857</v>
      </c>
      <c r="H122" s="119">
        <v>11624</v>
      </c>
      <c r="I122" s="120">
        <v>99</v>
      </c>
      <c r="J122" s="121">
        <v>87</v>
      </c>
      <c r="K122" s="117">
        <v>47658.13</v>
      </c>
      <c r="L122" s="118">
        <v>480.54</v>
      </c>
      <c r="M122" s="119">
        <v>513.38900000000001</v>
      </c>
      <c r="N122" s="120">
        <v>678.38300000000004</v>
      </c>
      <c r="O122" s="121">
        <v>5.7779999999999996</v>
      </c>
      <c r="P122" s="117">
        <v>5.077</v>
      </c>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22">
        <v>17134873</v>
      </c>
      <c r="AM122" s="97">
        <v>508.54399999999998</v>
      </c>
      <c r="AN122" s="123">
        <v>43.2</v>
      </c>
      <c r="AO122" s="124">
        <v>18.779</v>
      </c>
      <c r="AP122" s="125">
        <v>11.881</v>
      </c>
      <c r="AQ122" s="122">
        <v>48472.544999999998</v>
      </c>
      <c r="AR122" s="97"/>
      <c r="AS122" s="123">
        <v>109.361</v>
      </c>
      <c r="AT122" s="124">
        <v>5.29</v>
      </c>
      <c r="AU122" s="125">
        <v>24.4</v>
      </c>
      <c r="AV122" s="122">
        <v>27.3</v>
      </c>
      <c r="AW122" s="97"/>
      <c r="AX122" s="123">
        <v>3.32</v>
      </c>
      <c r="AY122" s="124">
        <v>82.28</v>
      </c>
      <c r="AZ122" s="125">
        <v>0.93100000000000005</v>
      </c>
    </row>
    <row r="123" spans="1:52" ht="30" x14ac:dyDescent="0.25">
      <c r="A123" s="117" t="s">
        <v>376</v>
      </c>
      <c r="B123" s="118" t="s">
        <v>1042</v>
      </c>
      <c r="C123" s="119" t="s">
        <v>1043</v>
      </c>
      <c r="D123" s="120" t="s">
        <v>1044</v>
      </c>
      <c r="E123" s="121">
        <v>2162</v>
      </c>
      <c r="F123" s="117">
        <v>0</v>
      </c>
      <c r="G123" s="118">
        <v>4.8570000000000002</v>
      </c>
      <c r="H123" s="119">
        <v>25</v>
      </c>
      <c r="I123" s="120">
        <v>0</v>
      </c>
      <c r="J123" s="121">
        <v>0</v>
      </c>
      <c r="K123" s="117">
        <v>448.34</v>
      </c>
      <c r="L123" s="118">
        <v>0</v>
      </c>
      <c r="M123" s="119">
        <v>1.0069999999999999</v>
      </c>
      <c r="N123" s="120">
        <v>5.1840000000000002</v>
      </c>
      <c r="O123" s="121">
        <v>0</v>
      </c>
      <c r="P123" s="117">
        <v>0</v>
      </c>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22">
        <v>4822233</v>
      </c>
      <c r="AM123" s="97">
        <v>18.206</v>
      </c>
      <c r="AN123" s="123">
        <v>37.9</v>
      </c>
      <c r="AO123" s="124">
        <v>15.321999999999999</v>
      </c>
      <c r="AP123" s="125">
        <v>9.7200000000000006</v>
      </c>
      <c r="AQ123" s="122">
        <v>36085.843000000001</v>
      </c>
      <c r="AR123" s="97"/>
      <c r="AS123" s="123">
        <v>128.797</v>
      </c>
      <c r="AT123" s="124">
        <v>8.08</v>
      </c>
      <c r="AU123" s="125">
        <v>14.8</v>
      </c>
      <c r="AV123" s="122">
        <v>17.2</v>
      </c>
      <c r="AW123" s="97"/>
      <c r="AX123" s="123">
        <v>2.61</v>
      </c>
      <c r="AY123" s="124">
        <v>82.29</v>
      </c>
      <c r="AZ123" s="125">
        <v>0.91700000000000004</v>
      </c>
    </row>
    <row r="124" spans="1:52" ht="30" x14ac:dyDescent="0.25">
      <c r="A124" s="117" t="s">
        <v>378</v>
      </c>
      <c r="B124" s="118" t="s">
        <v>1045</v>
      </c>
      <c r="C124" s="119" t="s">
        <v>1046</v>
      </c>
      <c r="D124" s="120" t="s">
        <v>1047</v>
      </c>
      <c r="E124" s="121">
        <v>6046</v>
      </c>
      <c r="F124" s="117">
        <v>0</v>
      </c>
      <c r="G124" s="118">
        <v>7.8570000000000002</v>
      </c>
      <c r="H124" s="119">
        <v>165</v>
      </c>
      <c r="I124" s="120">
        <v>0</v>
      </c>
      <c r="J124" s="121">
        <v>0.14299999999999999</v>
      </c>
      <c r="K124" s="117">
        <v>912.66499999999996</v>
      </c>
      <c r="L124" s="118">
        <v>0</v>
      </c>
      <c r="M124" s="119">
        <v>1.1859999999999999</v>
      </c>
      <c r="N124" s="120">
        <v>24.907</v>
      </c>
      <c r="O124" s="121">
        <v>0</v>
      </c>
      <c r="P124" s="117">
        <v>2.1999999999999999E-2</v>
      </c>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22">
        <v>6624554</v>
      </c>
      <c r="AM124" s="97">
        <v>51.667000000000002</v>
      </c>
      <c r="AN124" s="123">
        <v>27.3</v>
      </c>
      <c r="AO124" s="124">
        <v>5.4450000000000003</v>
      </c>
      <c r="AP124" s="125">
        <v>3.5190000000000001</v>
      </c>
      <c r="AQ124" s="122">
        <v>5321.4440000000004</v>
      </c>
      <c r="AR124" s="97">
        <v>3.2</v>
      </c>
      <c r="AS124" s="123">
        <v>137.01599999999999</v>
      </c>
      <c r="AT124" s="124">
        <v>11.47</v>
      </c>
      <c r="AU124" s="125"/>
      <c r="AV124" s="122"/>
      <c r="AW124" s="97"/>
      <c r="AX124" s="123">
        <v>0.9</v>
      </c>
      <c r="AY124" s="124">
        <v>74.48</v>
      </c>
      <c r="AZ124" s="125">
        <v>0.65800000000000003</v>
      </c>
    </row>
    <row r="125" spans="1:52" x14ac:dyDescent="0.25">
      <c r="A125" s="117" t="s">
        <v>380</v>
      </c>
      <c r="B125" s="118" t="s">
        <v>1048</v>
      </c>
      <c r="C125" s="119" t="s">
        <v>1049</v>
      </c>
      <c r="D125" s="120" t="s">
        <v>1050</v>
      </c>
      <c r="E125" s="121">
        <v>3403</v>
      </c>
      <c r="F125" s="117">
        <v>80</v>
      </c>
      <c r="G125" s="118">
        <v>56.856999999999999</v>
      </c>
      <c r="H125" s="119">
        <v>106</v>
      </c>
      <c r="I125" s="120">
        <v>2</v>
      </c>
      <c r="J125" s="121">
        <v>2.1429999999999998</v>
      </c>
      <c r="K125" s="117">
        <v>140.58099999999999</v>
      </c>
      <c r="L125" s="118">
        <v>3.3050000000000002</v>
      </c>
      <c r="M125" s="119">
        <v>2.3490000000000002</v>
      </c>
      <c r="N125" s="120">
        <v>4.3789999999999996</v>
      </c>
      <c r="O125" s="121">
        <v>8.3000000000000004E-2</v>
      </c>
      <c r="P125" s="117">
        <v>8.8999999999999996E-2</v>
      </c>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22">
        <v>24206636</v>
      </c>
      <c r="AM125" s="97">
        <v>16.954999999999998</v>
      </c>
      <c r="AN125" s="123">
        <v>15.1</v>
      </c>
      <c r="AO125" s="124">
        <v>2.5529999999999999</v>
      </c>
      <c r="AP125" s="125">
        <v>1.3779999999999999</v>
      </c>
      <c r="AQ125" s="122">
        <v>926</v>
      </c>
      <c r="AR125" s="97">
        <v>44.5</v>
      </c>
      <c r="AS125" s="123">
        <v>238.339</v>
      </c>
      <c r="AT125" s="124">
        <v>2.42</v>
      </c>
      <c r="AU125" s="125">
        <v>0.1</v>
      </c>
      <c r="AV125" s="122">
        <v>15.4</v>
      </c>
      <c r="AW125" s="97">
        <v>8.9779999999999998</v>
      </c>
      <c r="AX125" s="123">
        <v>0.3</v>
      </c>
      <c r="AY125" s="124">
        <v>62.42</v>
      </c>
      <c r="AZ125" s="125">
        <v>0.35399999999999998</v>
      </c>
    </row>
    <row r="126" spans="1:52" x14ac:dyDescent="0.25">
      <c r="A126" s="117" t="s">
        <v>382</v>
      </c>
      <c r="B126" s="118" t="s">
        <v>1051</v>
      </c>
      <c r="C126" s="119" t="s">
        <v>1052</v>
      </c>
      <c r="D126" s="120" t="s">
        <v>1053</v>
      </c>
      <c r="E126" s="121">
        <v>88587</v>
      </c>
      <c r="F126" s="117">
        <v>980</v>
      </c>
      <c r="G126" s="118">
        <v>834.28599999999994</v>
      </c>
      <c r="H126" s="119">
        <v>1294</v>
      </c>
      <c r="I126" s="120">
        <v>5</v>
      </c>
      <c r="J126" s="121">
        <v>6.8570000000000002</v>
      </c>
      <c r="K126" s="117">
        <v>429.74299999999999</v>
      </c>
      <c r="L126" s="118">
        <v>4.7539999999999996</v>
      </c>
      <c r="M126" s="119">
        <v>4.0469999999999997</v>
      </c>
      <c r="N126" s="120">
        <v>6.2770000000000001</v>
      </c>
      <c r="O126" s="121">
        <v>2.4E-2</v>
      </c>
      <c r="P126" s="117">
        <v>3.3000000000000002E-2</v>
      </c>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22">
        <v>206139587</v>
      </c>
      <c r="AM126" s="97">
        <v>209.58799999999999</v>
      </c>
      <c r="AN126" s="123">
        <v>18.100000000000001</v>
      </c>
      <c r="AO126" s="124">
        <v>2.7509999999999999</v>
      </c>
      <c r="AP126" s="125">
        <v>1.4470000000000001</v>
      </c>
      <c r="AQ126" s="122">
        <v>5338.4539999999997</v>
      </c>
      <c r="AR126" s="97"/>
      <c r="AS126" s="123">
        <v>181.01300000000001</v>
      </c>
      <c r="AT126" s="124">
        <v>2.42</v>
      </c>
      <c r="AU126" s="125">
        <v>0.6</v>
      </c>
      <c r="AV126" s="122">
        <v>10.8</v>
      </c>
      <c r="AW126" s="97">
        <v>41.948999999999998</v>
      </c>
      <c r="AX126" s="123"/>
      <c r="AY126" s="124">
        <v>54.69</v>
      </c>
      <c r="AZ126" s="125">
        <v>0.53200000000000003</v>
      </c>
    </row>
    <row r="127" spans="1:52" ht="30" x14ac:dyDescent="0.25">
      <c r="A127" s="117" t="s">
        <v>384</v>
      </c>
      <c r="B127" s="118" t="s">
        <v>1054</v>
      </c>
      <c r="C127" s="119" t="s">
        <v>1055</v>
      </c>
      <c r="D127" s="120" t="s">
        <v>1056</v>
      </c>
      <c r="E127" s="121">
        <v>83743</v>
      </c>
      <c r="F127" s="117">
        <v>414</v>
      </c>
      <c r="G127" s="118">
        <v>406.714</v>
      </c>
      <c r="H127" s="119">
        <v>2510</v>
      </c>
      <c r="I127" s="120">
        <v>7</v>
      </c>
      <c r="J127" s="121">
        <v>15.571</v>
      </c>
      <c r="K127" s="117">
        <v>40195.74</v>
      </c>
      <c r="L127" s="118">
        <v>198.71600000000001</v>
      </c>
      <c r="M127" s="119">
        <v>195.21799999999999</v>
      </c>
      <c r="N127" s="120">
        <v>1204.7729999999999</v>
      </c>
      <c r="O127" s="121">
        <v>3.36</v>
      </c>
      <c r="P127" s="117">
        <v>7.4740000000000002</v>
      </c>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22">
        <v>2083380</v>
      </c>
      <c r="AM127" s="97">
        <v>82.6</v>
      </c>
      <c r="AN127" s="123">
        <v>39.1</v>
      </c>
      <c r="AO127" s="124">
        <v>13.26</v>
      </c>
      <c r="AP127" s="125">
        <v>8.16</v>
      </c>
      <c r="AQ127" s="122">
        <v>13111.214</v>
      </c>
      <c r="AR127" s="97">
        <v>5</v>
      </c>
      <c r="AS127" s="123">
        <v>322.68799999999999</v>
      </c>
      <c r="AT127" s="124">
        <v>10.08</v>
      </c>
      <c r="AU127" s="125"/>
      <c r="AV127" s="122"/>
      <c r="AW127" s="97"/>
      <c r="AX127" s="123">
        <v>4.28</v>
      </c>
      <c r="AY127" s="124">
        <v>75.8</v>
      </c>
      <c r="AZ127" s="125">
        <v>0.75700000000000001</v>
      </c>
    </row>
    <row r="128" spans="1:52" x14ac:dyDescent="0.25">
      <c r="A128" s="117" t="s">
        <v>386</v>
      </c>
      <c r="B128" s="118" t="s">
        <v>1057</v>
      </c>
      <c r="C128" s="119" t="s">
        <v>1058</v>
      </c>
      <c r="D128" s="120" t="s">
        <v>1059</v>
      </c>
      <c r="E128" s="121">
        <v>49803</v>
      </c>
      <c r="F128" s="117">
        <v>236</v>
      </c>
      <c r="G128" s="118">
        <v>507.85700000000003</v>
      </c>
      <c r="H128" s="119">
        <v>436</v>
      </c>
      <c r="I128" s="120">
        <v>0</v>
      </c>
      <c r="J128" s="121">
        <v>2.1429999999999998</v>
      </c>
      <c r="K128" s="117">
        <v>9186.64</v>
      </c>
      <c r="L128" s="118">
        <v>43.531999999999996</v>
      </c>
      <c r="M128" s="119">
        <v>93.679000000000002</v>
      </c>
      <c r="N128" s="120">
        <v>80.424000000000007</v>
      </c>
      <c r="O128" s="121">
        <v>0</v>
      </c>
      <c r="P128" s="117">
        <v>0.39500000000000002</v>
      </c>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22">
        <v>5421242</v>
      </c>
      <c r="AM128" s="97">
        <v>14.462</v>
      </c>
      <c r="AN128" s="123">
        <v>39.700000000000003</v>
      </c>
      <c r="AO128" s="124">
        <v>16.821000000000002</v>
      </c>
      <c r="AP128" s="125">
        <v>10.813000000000001</v>
      </c>
      <c r="AQ128" s="122">
        <v>64800.057000000001</v>
      </c>
      <c r="AR128" s="97">
        <v>0.2</v>
      </c>
      <c r="AS128" s="123">
        <v>114.316</v>
      </c>
      <c r="AT128" s="124">
        <v>5.31</v>
      </c>
      <c r="AU128" s="125">
        <v>19.600000000000001</v>
      </c>
      <c r="AV128" s="122">
        <v>20.7</v>
      </c>
      <c r="AW128" s="97"/>
      <c r="AX128" s="123">
        <v>3.6</v>
      </c>
      <c r="AY128" s="124">
        <v>82.4</v>
      </c>
      <c r="AZ128" s="125">
        <v>0.95299999999999996</v>
      </c>
    </row>
    <row r="129" spans="1:52" x14ac:dyDescent="0.25">
      <c r="A129" s="117" t="s">
        <v>388</v>
      </c>
      <c r="B129" s="118" t="s">
        <v>1060</v>
      </c>
      <c r="C129" s="119" t="s">
        <v>1061</v>
      </c>
      <c r="D129" s="120" t="s">
        <v>1062</v>
      </c>
      <c r="E129" s="121">
        <v>128867</v>
      </c>
      <c r="F129" s="117">
        <v>0</v>
      </c>
      <c r="G129" s="118">
        <v>82.429000000000002</v>
      </c>
      <c r="H129" s="119">
        <v>1499</v>
      </c>
      <c r="I129" s="120">
        <v>0</v>
      </c>
      <c r="J129" s="121">
        <v>1.143</v>
      </c>
      <c r="K129" s="117">
        <v>25235.273000000001</v>
      </c>
      <c r="L129" s="118">
        <v>0</v>
      </c>
      <c r="M129" s="119">
        <v>16.141999999999999</v>
      </c>
      <c r="N129" s="120">
        <v>293.54000000000002</v>
      </c>
      <c r="O129" s="121">
        <v>0</v>
      </c>
      <c r="P129" s="117">
        <v>0.224</v>
      </c>
      <c r="Q129" s="103"/>
      <c r="R129" s="103"/>
      <c r="S129" s="103"/>
      <c r="T129" s="103"/>
      <c r="U129" s="103"/>
      <c r="V129" s="103"/>
      <c r="W129" s="103"/>
      <c r="X129" s="103"/>
      <c r="Y129" s="103"/>
      <c r="Z129" s="103"/>
      <c r="AA129" s="103"/>
      <c r="AB129" s="103"/>
      <c r="AC129" s="103"/>
      <c r="AD129" s="103"/>
      <c r="AE129" s="103"/>
      <c r="AF129" s="103"/>
      <c r="AG129" s="103"/>
      <c r="AH129" s="103"/>
      <c r="AI129" s="103">
        <v>6516</v>
      </c>
      <c r="AJ129" s="103">
        <v>0.13</v>
      </c>
      <c r="AK129" s="103"/>
      <c r="AL129" s="122">
        <v>5106622</v>
      </c>
      <c r="AM129" s="97">
        <v>14.98</v>
      </c>
      <c r="AN129" s="123">
        <v>30.7</v>
      </c>
      <c r="AO129" s="124">
        <v>2.355</v>
      </c>
      <c r="AP129" s="125">
        <v>1.53</v>
      </c>
      <c r="AQ129" s="122">
        <v>37960.709000000003</v>
      </c>
      <c r="AR129" s="97"/>
      <c r="AS129" s="123">
        <v>266.34199999999998</v>
      </c>
      <c r="AT129" s="124">
        <v>12.61</v>
      </c>
      <c r="AU129" s="125">
        <v>0.5</v>
      </c>
      <c r="AV129" s="122">
        <v>15.6</v>
      </c>
      <c r="AW129" s="97">
        <v>97.4</v>
      </c>
      <c r="AX129" s="123">
        <v>1.6</v>
      </c>
      <c r="AY129" s="124">
        <v>77.86</v>
      </c>
      <c r="AZ129" s="125">
        <v>0.82099999999999995</v>
      </c>
    </row>
    <row r="130" spans="1:52" ht="30" x14ac:dyDescent="0.25">
      <c r="A130" s="117" t="s">
        <v>390</v>
      </c>
      <c r="B130" s="118" t="s">
        <v>1063</v>
      </c>
      <c r="C130" s="119" t="s">
        <v>1064</v>
      </c>
      <c r="D130" s="120" t="s">
        <v>1065</v>
      </c>
      <c r="E130" s="121">
        <v>484362</v>
      </c>
      <c r="F130" s="117">
        <v>2184</v>
      </c>
      <c r="G130" s="118">
        <v>2125.7139999999999</v>
      </c>
      <c r="H130" s="119">
        <v>10258</v>
      </c>
      <c r="I130" s="120">
        <v>82</v>
      </c>
      <c r="J130" s="121">
        <v>63.143000000000001</v>
      </c>
      <c r="K130" s="117">
        <v>2192.752</v>
      </c>
      <c r="L130" s="118">
        <v>9.8870000000000005</v>
      </c>
      <c r="M130" s="119">
        <v>9.6229999999999993</v>
      </c>
      <c r="N130" s="120">
        <v>46.439</v>
      </c>
      <c r="O130" s="121">
        <v>0.371</v>
      </c>
      <c r="P130" s="117">
        <v>0.28599999999999998</v>
      </c>
      <c r="Q130" s="103"/>
      <c r="R130" s="103"/>
      <c r="S130" s="103"/>
      <c r="T130" s="103"/>
      <c r="U130" s="103"/>
      <c r="V130" s="103"/>
      <c r="W130" s="103"/>
      <c r="X130" s="103"/>
      <c r="Y130" s="103"/>
      <c r="Z130" s="103">
        <v>41039</v>
      </c>
      <c r="AA130" s="103">
        <v>6737107</v>
      </c>
      <c r="AB130" s="103">
        <v>30.5</v>
      </c>
      <c r="AC130" s="103">
        <v>0.186</v>
      </c>
      <c r="AD130" s="103">
        <v>36317</v>
      </c>
      <c r="AE130" s="103">
        <v>0.16400000000000001</v>
      </c>
      <c r="AF130" s="103"/>
      <c r="AG130" s="103"/>
      <c r="AH130" s="103" t="s">
        <v>1066</v>
      </c>
      <c r="AI130" s="103"/>
      <c r="AJ130" s="103"/>
      <c r="AK130" s="103"/>
      <c r="AL130" s="122">
        <v>220892331</v>
      </c>
      <c r="AM130" s="97">
        <v>255.57300000000001</v>
      </c>
      <c r="AN130" s="123">
        <v>23.5</v>
      </c>
      <c r="AO130" s="124">
        <v>4.4950000000000001</v>
      </c>
      <c r="AP130" s="125">
        <v>2.78</v>
      </c>
      <c r="AQ130" s="122">
        <v>5034.7079999999996</v>
      </c>
      <c r="AR130" s="97">
        <v>4</v>
      </c>
      <c r="AS130" s="123">
        <v>423.03100000000001</v>
      </c>
      <c r="AT130" s="124">
        <v>8.35</v>
      </c>
      <c r="AU130" s="125">
        <v>2.8</v>
      </c>
      <c r="AV130" s="122">
        <v>36.700000000000003</v>
      </c>
      <c r="AW130" s="97">
        <v>59.606999999999999</v>
      </c>
      <c r="AX130" s="123">
        <v>0.6</v>
      </c>
      <c r="AY130" s="124">
        <v>67.27</v>
      </c>
      <c r="AZ130" s="125">
        <v>0.56200000000000006</v>
      </c>
    </row>
    <row r="131" spans="1:52" x14ac:dyDescent="0.25">
      <c r="A131" s="117" t="s">
        <v>392</v>
      </c>
      <c r="B131" s="118" t="s">
        <v>1067</v>
      </c>
      <c r="C131" s="119" t="s">
        <v>393</v>
      </c>
      <c r="D131" s="120" t="s">
        <v>1068</v>
      </c>
      <c r="E131" s="121">
        <v>139223</v>
      </c>
      <c r="F131" s="117">
        <v>1219</v>
      </c>
      <c r="G131" s="118">
        <v>1232.143</v>
      </c>
      <c r="H131" s="119">
        <v>1418</v>
      </c>
      <c r="I131" s="120">
        <v>18</v>
      </c>
      <c r="J131" s="121">
        <v>22.571000000000002</v>
      </c>
      <c r="K131" s="117">
        <v>27291.05</v>
      </c>
      <c r="L131" s="118">
        <v>238.953</v>
      </c>
      <c r="M131" s="119">
        <v>241.53</v>
      </c>
      <c r="N131" s="120">
        <v>277.96199999999999</v>
      </c>
      <c r="O131" s="121">
        <v>3.528</v>
      </c>
      <c r="P131" s="117">
        <v>4.4249999999999998</v>
      </c>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22">
        <v>5101416</v>
      </c>
      <c r="AM131" s="97">
        <v>778.202</v>
      </c>
      <c r="AN131" s="123">
        <v>20.399999999999999</v>
      </c>
      <c r="AO131" s="124">
        <v>3.0430000000000001</v>
      </c>
      <c r="AP131" s="125">
        <v>1.726</v>
      </c>
      <c r="AQ131" s="122">
        <v>4449.8980000000001</v>
      </c>
      <c r="AR131" s="97">
        <v>1</v>
      </c>
      <c r="AS131" s="123">
        <v>265.91000000000003</v>
      </c>
      <c r="AT131" s="124">
        <v>10.59</v>
      </c>
      <c r="AU131" s="125"/>
      <c r="AV131" s="122"/>
      <c r="AW131" s="97"/>
      <c r="AX131" s="123"/>
      <c r="AY131" s="124">
        <v>74.05</v>
      </c>
      <c r="AZ131" s="125">
        <v>0.68600000000000005</v>
      </c>
    </row>
    <row r="132" spans="1:52" ht="30" x14ac:dyDescent="0.25">
      <c r="A132" s="117" t="s">
        <v>394</v>
      </c>
      <c r="B132" s="118" t="s">
        <v>1069</v>
      </c>
      <c r="C132" s="119" t="s">
        <v>1070</v>
      </c>
      <c r="D132" s="120" t="s">
        <v>1071</v>
      </c>
      <c r="E132" s="121">
        <v>249733</v>
      </c>
      <c r="F132" s="117">
        <v>2943</v>
      </c>
      <c r="G132" s="118">
        <v>3296.143</v>
      </c>
      <c r="H132" s="119">
        <v>4064</v>
      </c>
      <c r="I132" s="120">
        <v>42</v>
      </c>
      <c r="J132" s="121">
        <v>44</v>
      </c>
      <c r="K132" s="117">
        <v>57878.661999999997</v>
      </c>
      <c r="L132" s="118">
        <v>682.07600000000002</v>
      </c>
      <c r="M132" s="119">
        <v>763.92100000000005</v>
      </c>
      <c r="N132" s="120">
        <v>941.88099999999997</v>
      </c>
      <c r="O132" s="121">
        <v>9.734</v>
      </c>
      <c r="P132" s="117">
        <v>10.198</v>
      </c>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22">
        <v>4314768</v>
      </c>
      <c r="AM132" s="97">
        <v>55.133000000000003</v>
      </c>
      <c r="AN132" s="123">
        <v>29.7</v>
      </c>
      <c r="AO132" s="124">
        <v>7.9180000000000001</v>
      </c>
      <c r="AP132" s="125">
        <v>5.03</v>
      </c>
      <c r="AQ132" s="122">
        <v>22267.037</v>
      </c>
      <c r="AR132" s="97">
        <v>2.2000000000000002</v>
      </c>
      <c r="AS132" s="123">
        <v>128.346</v>
      </c>
      <c r="AT132" s="124">
        <v>8.33</v>
      </c>
      <c r="AU132" s="125">
        <v>2.4</v>
      </c>
      <c r="AV132" s="122">
        <v>9.9</v>
      </c>
      <c r="AW132" s="97"/>
      <c r="AX132" s="123">
        <v>2.2999999999999998</v>
      </c>
      <c r="AY132" s="124">
        <v>78.510000000000005</v>
      </c>
      <c r="AZ132" s="125">
        <v>0.78900000000000003</v>
      </c>
    </row>
    <row r="133" spans="1:52" ht="30" x14ac:dyDescent="0.25">
      <c r="A133" s="117" t="s">
        <v>396</v>
      </c>
      <c r="B133" s="118" t="s">
        <v>1072</v>
      </c>
      <c r="C133" s="119" t="s">
        <v>397</v>
      </c>
      <c r="D133" s="120" t="s">
        <v>1073</v>
      </c>
      <c r="E133" s="121">
        <v>780</v>
      </c>
      <c r="F133" s="117">
        <v>0</v>
      </c>
      <c r="G133" s="118">
        <v>0</v>
      </c>
      <c r="H133" s="119">
        <v>9</v>
      </c>
      <c r="I133" s="120">
        <v>0</v>
      </c>
      <c r="J133" s="121">
        <v>0</v>
      </c>
      <c r="K133" s="117">
        <v>87.18</v>
      </c>
      <c r="L133" s="118">
        <v>0</v>
      </c>
      <c r="M133" s="119">
        <v>0</v>
      </c>
      <c r="N133" s="120">
        <v>1.006</v>
      </c>
      <c r="O133" s="121">
        <v>0</v>
      </c>
      <c r="P133" s="117">
        <v>0</v>
      </c>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22">
        <v>8947027</v>
      </c>
      <c r="AM133" s="97">
        <v>18.22</v>
      </c>
      <c r="AN133" s="123">
        <v>22.6</v>
      </c>
      <c r="AO133" s="124">
        <v>3.8079999999999998</v>
      </c>
      <c r="AP133" s="125">
        <v>2.1419999999999999</v>
      </c>
      <c r="AQ133" s="122">
        <v>3823.194</v>
      </c>
      <c r="AR133" s="97"/>
      <c r="AS133" s="123">
        <v>561.49400000000003</v>
      </c>
      <c r="AT133" s="124">
        <v>17.649999999999999</v>
      </c>
      <c r="AU133" s="125">
        <v>23.5</v>
      </c>
      <c r="AV133" s="122">
        <v>48.8</v>
      </c>
      <c r="AW133" s="97"/>
      <c r="AX133" s="123"/>
      <c r="AY133" s="124">
        <v>64.5</v>
      </c>
      <c r="AZ133" s="125">
        <v>0.54400000000000004</v>
      </c>
    </row>
    <row r="134" spans="1:52" ht="30" x14ac:dyDescent="0.25">
      <c r="A134" s="117" t="s">
        <v>398</v>
      </c>
      <c r="B134" s="118" t="s">
        <v>1074</v>
      </c>
      <c r="C134" s="119" t="s">
        <v>1075</v>
      </c>
      <c r="D134" s="120" t="s">
        <v>1076</v>
      </c>
      <c r="E134" s="121">
        <v>108349</v>
      </c>
      <c r="F134" s="117">
        <v>417</v>
      </c>
      <c r="G134" s="118">
        <v>637.28599999999994</v>
      </c>
      <c r="H134" s="119">
        <v>2262</v>
      </c>
      <c r="I134" s="120">
        <v>0</v>
      </c>
      <c r="J134" s="121">
        <v>15.429</v>
      </c>
      <c r="K134" s="117">
        <v>15190.823</v>
      </c>
      <c r="L134" s="118">
        <v>58.465000000000003</v>
      </c>
      <c r="M134" s="119">
        <v>89.349000000000004</v>
      </c>
      <c r="N134" s="120">
        <v>317.13900000000001</v>
      </c>
      <c r="O134" s="121">
        <v>0</v>
      </c>
      <c r="P134" s="117">
        <v>2.1629999999999998</v>
      </c>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22">
        <v>7132530</v>
      </c>
      <c r="AM134" s="97">
        <v>17.143999999999998</v>
      </c>
      <c r="AN134" s="123">
        <v>26.5</v>
      </c>
      <c r="AO134" s="124">
        <v>6.3780000000000001</v>
      </c>
      <c r="AP134" s="125">
        <v>3.8330000000000002</v>
      </c>
      <c r="AQ134" s="122">
        <v>8827.01</v>
      </c>
      <c r="AR134" s="97">
        <v>1.7</v>
      </c>
      <c r="AS134" s="123">
        <v>199.12799999999999</v>
      </c>
      <c r="AT134" s="124">
        <v>8.27</v>
      </c>
      <c r="AU134" s="125">
        <v>5</v>
      </c>
      <c r="AV134" s="122">
        <v>21.6</v>
      </c>
      <c r="AW134" s="97">
        <v>79.602000000000004</v>
      </c>
      <c r="AX134" s="123">
        <v>1.3</v>
      </c>
      <c r="AY134" s="124">
        <v>74.25</v>
      </c>
      <c r="AZ134" s="125">
        <v>0.70199999999999996</v>
      </c>
    </row>
    <row r="135" spans="1:52" ht="30" x14ac:dyDescent="0.25">
      <c r="A135" s="117" t="s">
        <v>400</v>
      </c>
      <c r="B135" s="118" t="s">
        <v>1077</v>
      </c>
      <c r="C135" s="119" t="s">
        <v>1078</v>
      </c>
      <c r="D135" s="120" t="s">
        <v>1079</v>
      </c>
      <c r="E135" s="121">
        <v>1015137</v>
      </c>
      <c r="F135" s="117">
        <v>0</v>
      </c>
      <c r="G135" s="118">
        <v>1593.5709999999999</v>
      </c>
      <c r="H135" s="119">
        <v>37680</v>
      </c>
      <c r="I135" s="120">
        <v>0</v>
      </c>
      <c r="J135" s="121">
        <v>51.856999999999999</v>
      </c>
      <c r="K135" s="117">
        <v>30787.993999999999</v>
      </c>
      <c r="L135" s="118">
        <v>0</v>
      </c>
      <c r="M135" s="119">
        <v>48.331000000000003</v>
      </c>
      <c r="N135" s="120">
        <v>1142.7929999999999</v>
      </c>
      <c r="O135" s="121">
        <v>0</v>
      </c>
      <c r="P135" s="117">
        <v>1.573</v>
      </c>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22">
        <v>32971846</v>
      </c>
      <c r="AM135" s="97">
        <v>25.129000000000001</v>
      </c>
      <c r="AN135" s="123">
        <v>29.1</v>
      </c>
      <c r="AO135" s="124">
        <v>7.1509999999999998</v>
      </c>
      <c r="AP135" s="125">
        <v>4.4550000000000001</v>
      </c>
      <c r="AQ135" s="122">
        <v>12236.706</v>
      </c>
      <c r="AR135" s="97">
        <v>3.5</v>
      </c>
      <c r="AS135" s="123">
        <v>85.754999999999995</v>
      </c>
      <c r="AT135" s="124">
        <v>5.95</v>
      </c>
      <c r="AU135" s="125">
        <v>4.8</v>
      </c>
      <c r="AV135" s="122"/>
      <c r="AW135" s="97"/>
      <c r="AX135" s="123">
        <v>1.6</v>
      </c>
      <c r="AY135" s="124">
        <v>76.739999999999995</v>
      </c>
      <c r="AZ135" s="125">
        <v>0.75</v>
      </c>
    </row>
    <row r="136" spans="1:52" x14ac:dyDescent="0.25">
      <c r="A136" s="117" t="s">
        <v>402</v>
      </c>
      <c r="B136" s="118" t="s">
        <v>1080</v>
      </c>
      <c r="C136" s="119" t="s">
        <v>1081</v>
      </c>
      <c r="D136" s="120" t="s">
        <v>1082</v>
      </c>
      <c r="E136" s="121">
        <v>475820</v>
      </c>
      <c r="F136" s="117">
        <v>1756</v>
      </c>
      <c r="G136" s="118">
        <v>1174.143</v>
      </c>
      <c r="H136" s="119">
        <v>9248</v>
      </c>
      <c r="I136" s="120">
        <v>4</v>
      </c>
      <c r="J136" s="121">
        <v>26.571000000000002</v>
      </c>
      <c r="K136" s="117">
        <v>4342.1729999999998</v>
      </c>
      <c r="L136" s="118">
        <v>16.024999999999999</v>
      </c>
      <c r="M136" s="119">
        <v>10.715</v>
      </c>
      <c r="N136" s="120">
        <v>84.394000000000005</v>
      </c>
      <c r="O136" s="121">
        <v>3.6999999999999998E-2</v>
      </c>
      <c r="P136" s="117">
        <v>0.24199999999999999</v>
      </c>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22">
        <v>109581085</v>
      </c>
      <c r="AM136" s="97">
        <v>351.87299999999999</v>
      </c>
      <c r="AN136" s="123">
        <v>25.2</v>
      </c>
      <c r="AO136" s="124">
        <v>4.8029999999999999</v>
      </c>
      <c r="AP136" s="125">
        <v>2.661</v>
      </c>
      <c r="AQ136" s="122">
        <v>7599.1880000000001</v>
      </c>
      <c r="AR136" s="97"/>
      <c r="AS136" s="123">
        <v>370.43700000000001</v>
      </c>
      <c r="AT136" s="124">
        <v>7.07</v>
      </c>
      <c r="AU136" s="125">
        <v>7.8</v>
      </c>
      <c r="AV136" s="122">
        <v>40.799999999999997</v>
      </c>
      <c r="AW136" s="97">
        <v>78.462999999999994</v>
      </c>
      <c r="AX136" s="123">
        <v>1</v>
      </c>
      <c r="AY136" s="124">
        <v>71.23</v>
      </c>
      <c r="AZ136" s="125">
        <v>0.69899999999999995</v>
      </c>
    </row>
    <row r="137" spans="1:52" x14ac:dyDescent="0.25">
      <c r="A137" s="117" t="s">
        <v>404</v>
      </c>
      <c r="B137" s="118" t="s">
        <v>1083</v>
      </c>
      <c r="C137" s="119" t="s">
        <v>1084</v>
      </c>
      <c r="D137" s="120" t="s">
        <v>1085</v>
      </c>
      <c r="E137" s="121">
        <v>1305774</v>
      </c>
      <c r="F137" s="117">
        <v>10896</v>
      </c>
      <c r="G137" s="118">
        <v>8099.2860000000001</v>
      </c>
      <c r="H137" s="119">
        <v>28956</v>
      </c>
      <c r="I137" s="120">
        <v>402</v>
      </c>
      <c r="J137" s="121">
        <v>280.57100000000003</v>
      </c>
      <c r="K137" s="117">
        <v>34501.747000000003</v>
      </c>
      <c r="L137" s="118">
        <v>287.899</v>
      </c>
      <c r="M137" s="119">
        <v>214.00299999999999</v>
      </c>
      <c r="N137" s="120">
        <v>765.08799999999997</v>
      </c>
      <c r="O137" s="121">
        <v>10.622</v>
      </c>
      <c r="P137" s="117">
        <v>7.4130000000000003</v>
      </c>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v>76.849999999999994</v>
      </c>
      <c r="AL137" s="122">
        <v>37846605</v>
      </c>
      <c r="AM137" s="97">
        <v>124.027</v>
      </c>
      <c r="AN137" s="123">
        <v>41.8</v>
      </c>
      <c r="AO137" s="124">
        <v>16.763000000000002</v>
      </c>
      <c r="AP137" s="125">
        <v>10.202</v>
      </c>
      <c r="AQ137" s="122">
        <v>27216.445</v>
      </c>
      <c r="AR137" s="97"/>
      <c r="AS137" s="123">
        <v>227.33099999999999</v>
      </c>
      <c r="AT137" s="124">
        <v>5.91</v>
      </c>
      <c r="AU137" s="125">
        <v>23.3</v>
      </c>
      <c r="AV137" s="122">
        <v>33.1</v>
      </c>
      <c r="AW137" s="97"/>
      <c r="AX137" s="123">
        <v>6.62</v>
      </c>
      <c r="AY137" s="124">
        <v>78.73</v>
      </c>
      <c r="AZ137" s="125">
        <v>0.86499999999999999</v>
      </c>
    </row>
    <row r="138" spans="1:52" x14ac:dyDescent="0.25">
      <c r="A138" s="117" t="s">
        <v>406</v>
      </c>
      <c r="B138" s="118" t="s">
        <v>1086</v>
      </c>
      <c r="C138" s="119" t="s">
        <v>1087</v>
      </c>
      <c r="D138" s="120" t="s">
        <v>1088</v>
      </c>
      <c r="E138" s="121">
        <v>420629</v>
      </c>
      <c r="F138" s="117">
        <v>6951</v>
      </c>
      <c r="G138" s="118">
        <v>4121</v>
      </c>
      <c r="H138" s="119">
        <v>6972</v>
      </c>
      <c r="I138" s="120">
        <v>66</v>
      </c>
      <c r="J138" s="121">
        <v>70.570999999999998</v>
      </c>
      <c r="K138" s="117">
        <v>41251.455000000002</v>
      </c>
      <c r="L138" s="118">
        <v>681.69100000000003</v>
      </c>
      <c r="M138" s="119">
        <v>404.15</v>
      </c>
      <c r="N138" s="120">
        <v>683.75</v>
      </c>
      <c r="O138" s="121">
        <v>6.4729999999999999</v>
      </c>
      <c r="P138" s="117">
        <v>6.9210000000000003</v>
      </c>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22">
        <v>10196707</v>
      </c>
      <c r="AM138" s="97">
        <v>112.371</v>
      </c>
      <c r="AN138" s="123">
        <v>46.2</v>
      </c>
      <c r="AO138" s="124">
        <v>21.501999999999999</v>
      </c>
      <c r="AP138" s="125">
        <v>14.923999999999999</v>
      </c>
      <c r="AQ138" s="122">
        <v>27936.896000000001</v>
      </c>
      <c r="AR138" s="97">
        <v>0.5</v>
      </c>
      <c r="AS138" s="123">
        <v>127.842</v>
      </c>
      <c r="AT138" s="124">
        <v>9.85</v>
      </c>
      <c r="AU138" s="125">
        <v>16.3</v>
      </c>
      <c r="AV138" s="122">
        <v>30</v>
      </c>
      <c r="AW138" s="97"/>
      <c r="AX138" s="123">
        <v>3.39</v>
      </c>
      <c r="AY138" s="124">
        <v>82.05</v>
      </c>
      <c r="AZ138" s="125">
        <v>0.84699999999999998</v>
      </c>
    </row>
    <row r="139" spans="1:52" x14ac:dyDescent="0.25">
      <c r="A139" s="117" t="s">
        <v>408</v>
      </c>
      <c r="B139" s="118" t="s">
        <v>1089</v>
      </c>
      <c r="C139" s="119" t="s">
        <v>1090</v>
      </c>
      <c r="D139" s="120" t="s">
        <v>1091</v>
      </c>
      <c r="E139" s="121">
        <v>144042</v>
      </c>
      <c r="F139" s="117">
        <v>208</v>
      </c>
      <c r="G139" s="118">
        <v>186.857</v>
      </c>
      <c r="H139" s="119">
        <v>245</v>
      </c>
      <c r="I139" s="120">
        <v>0</v>
      </c>
      <c r="J139" s="121">
        <v>0.14299999999999999</v>
      </c>
      <c r="K139" s="117">
        <v>49996.182000000001</v>
      </c>
      <c r="L139" s="118">
        <v>72.195999999999998</v>
      </c>
      <c r="M139" s="119">
        <v>64.856999999999999</v>
      </c>
      <c r="N139" s="120">
        <v>85.037999999999997</v>
      </c>
      <c r="O139" s="121">
        <v>0</v>
      </c>
      <c r="P139" s="117">
        <v>0.05</v>
      </c>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v>56.48</v>
      </c>
      <c r="AL139" s="122">
        <v>2881060</v>
      </c>
      <c r="AM139" s="97">
        <v>227.322</v>
      </c>
      <c r="AN139" s="123">
        <v>31.9</v>
      </c>
      <c r="AO139" s="124">
        <v>1.3069999999999999</v>
      </c>
      <c r="AP139" s="125">
        <v>0.61699999999999999</v>
      </c>
      <c r="AQ139" s="122">
        <v>116935.6</v>
      </c>
      <c r="AR139" s="97"/>
      <c r="AS139" s="123">
        <v>176.69</v>
      </c>
      <c r="AT139" s="124">
        <v>16.52</v>
      </c>
      <c r="AU139" s="125">
        <v>0.8</v>
      </c>
      <c r="AV139" s="122">
        <v>26.9</v>
      </c>
      <c r="AW139" s="97"/>
      <c r="AX139" s="123">
        <v>1.2</v>
      </c>
      <c r="AY139" s="124">
        <v>80.23</v>
      </c>
      <c r="AZ139" s="125">
        <v>0.85599999999999998</v>
      </c>
    </row>
    <row r="140" spans="1:52" ht="30" x14ac:dyDescent="0.25">
      <c r="A140" s="117" t="s">
        <v>410</v>
      </c>
      <c r="B140" s="118" t="s">
        <v>1092</v>
      </c>
      <c r="C140" s="119" t="s">
        <v>1093</v>
      </c>
      <c r="D140" s="120" t="s">
        <v>1094</v>
      </c>
      <c r="E140" s="121">
        <v>636201</v>
      </c>
      <c r="F140" s="117">
        <v>3938</v>
      </c>
      <c r="G140" s="118">
        <v>3404</v>
      </c>
      <c r="H140" s="119">
        <v>15841</v>
      </c>
      <c r="I140" s="120">
        <v>74</v>
      </c>
      <c r="J140" s="121">
        <v>116.857</v>
      </c>
      <c r="K140" s="117">
        <v>33070.563999999998</v>
      </c>
      <c r="L140" s="118">
        <v>204.702</v>
      </c>
      <c r="M140" s="119">
        <v>176.94399999999999</v>
      </c>
      <c r="N140" s="120">
        <v>823.43600000000004</v>
      </c>
      <c r="O140" s="121">
        <v>3.847</v>
      </c>
      <c r="P140" s="117">
        <v>6.0739999999999998</v>
      </c>
      <c r="Q140" s="103"/>
      <c r="R140" s="103"/>
      <c r="S140" s="103"/>
      <c r="T140" s="103"/>
      <c r="U140" s="103"/>
      <c r="V140" s="103"/>
      <c r="W140" s="103"/>
      <c r="X140" s="103"/>
      <c r="Y140" s="103"/>
      <c r="Z140" s="103"/>
      <c r="AA140" s="103">
        <v>4797449</v>
      </c>
      <c r="AB140" s="103">
        <v>249.37799999999999</v>
      </c>
      <c r="AC140" s="103"/>
      <c r="AD140" s="103">
        <v>12994</v>
      </c>
      <c r="AE140" s="103">
        <v>0.67500000000000004</v>
      </c>
      <c r="AF140" s="103"/>
      <c r="AG140" s="103"/>
      <c r="AH140" s="103" t="s">
        <v>1095</v>
      </c>
      <c r="AI140" s="103">
        <v>11656</v>
      </c>
      <c r="AJ140" s="103">
        <v>0.06</v>
      </c>
      <c r="AK140" s="103"/>
      <c r="AL140" s="122">
        <v>19237682</v>
      </c>
      <c r="AM140" s="97">
        <v>85.129000000000005</v>
      </c>
      <c r="AN140" s="123">
        <v>43</v>
      </c>
      <c r="AO140" s="124">
        <v>17.850000000000001</v>
      </c>
      <c r="AP140" s="125">
        <v>11.69</v>
      </c>
      <c r="AQ140" s="122">
        <v>23313.199000000001</v>
      </c>
      <c r="AR140" s="97">
        <v>5.7</v>
      </c>
      <c r="AS140" s="123">
        <v>370.94600000000003</v>
      </c>
      <c r="AT140" s="124">
        <v>9.74</v>
      </c>
      <c r="AU140" s="125">
        <v>22.9</v>
      </c>
      <c r="AV140" s="122">
        <v>37.1</v>
      </c>
      <c r="AW140" s="97"/>
      <c r="AX140" s="123">
        <v>6.8920000000000003</v>
      </c>
      <c r="AY140" s="124">
        <v>76.05</v>
      </c>
      <c r="AZ140" s="125">
        <v>0.81100000000000005</v>
      </c>
    </row>
    <row r="141" spans="1:52" x14ac:dyDescent="0.25">
      <c r="A141" s="117" t="s">
        <v>412</v>
      </c>
      <c r="B141" s="118" t="s">
        <v>1096</v>
      </c>
      <c r="C141" s="119" t="s">
        <v>1097</v>
      </c>
      <c r="D141" s="120" t="s">
        <v>1098</v>
      </c>
      <c r="E141" s="121">
        <v>3153960</v>
      </c>
      <c r="F141" s="117">
        <v>26613</v>
      </c>
      <c r="G141" s="118">
        <v>27238.571</v>
      </c>
      <c r="H141" s="119">
        <v>56798</v>
      </c>
      <c r="I141" s="120">
        <v>527</v>
      </c>
      <c r="J141" s="121">
        <v>544.71400000000006</v>
      </c>
      <c r="K141" s="117">
        <v>21612.168000000001</v>
      </c>
      <c r="L141" s="118">
        <v>182.363</v>
      </c>
      <c r="M141" s="119">
        <v>186.649</v>
      </c>
      <c r="N141" s="120">
        <v>389.202</v>
      </c>
      <c r="O141" s="121">
        <v>3.6110000000000002</v>
      </c>
      <c r="P141" s="117">
        <v>3.7330000000000001</v>
      </c>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22">
        <v>145934460</v>
      </c>
      <c r="AM141" s="97">
        <v>8.8230000000000004</v>
      </c>
      <c r="AN141" s="123">
        <v>39.6</v>
      </c>
      <c r="AO141" s="124">
        <v>14.178000000000001</v>
      </c>
      <c r="AP141" s="125">
        <v>9.3930000000000007</v>
      </c>
      <c r="AQ141" s="122">
        <v>24765.954000000002</v>
      </c>
      <c r="AR141" s="97">
        <v>0.1</v>
      </c>
      <c r="AS141" s="123">
        <v>431.29700000000003</v>
      </c>
      <c r="AT141" s="124">
        <v>6.18</v>
      </c>
      <c r="AU141" s="125">
        <v>23.4</v>
      </c>
      <c r="AV141" s="122">
        <v>58.3</v>
      </c>
      <c r="AW141" s="97"/>
      <c r="AX141" s="123">
        <v>8.0500000000000007</v>
      </c>
      <c r="AY141" s="124">
        <v>72.58</v>
      </c>
      <c r="AZ141" s="125">
        <v>0.81599999999999995</v>
      </c>
    </row>
    <row r="142" spans="1:52" x14ac:dyDescent="0.25">
      <c r="A142" s="117" t="s">
        <v>414</v>
      </c>
      <c r="B142" s="118" t="s">
        <v>1099</v>
      </c>
      <c r="C142" s="119" t="s">
        <v>415</v>
      </c>
      <c r="D142" s="120" t="s">
        <v>1100</v>
      </c>
      <c r="E142" s="121">
        <v>8460</v>
      </c>
      <c r="F142" s="117">
        <v>77</v>
      </c>
      <c r="G142" s="118">
        <v>102.429</v>
      </c>
      <c r="H142" s="119">
        <v>94</v>
      </c>
      <c r="I142" s="120">
        <v>2</v>
      </c>
      <c r="J142" s="121">
        <v>3.5710000000000002</v>
      </c>
      <c r="K142" s="117">
        <v>653.16999999999996</v>
      </c>
      <c r="L142" s="118">
        <v>5.9450000000000003</v>
      </c>
      <c r="M142" s="119">
        <v>7.9080000000000004</v>
      </c>
      <c r="N142" s="120">
        <v>7.2569999999999997</v>
      </c>
      <c r="O142" s="121">
        <v>0.154</v>
      </c>
      <c r="P142" s="117">
        <v>0.27600000000000002</v>
      </c>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22">
        <v>12952209</v>
      </c>
      <c r="AM142" s="97">
        <v>494.86900000000003</v>
      </c>
      <c r="AN142" s="123">
        <v>20.3</v>
      </c>
      <c r="AO142" s="124">
        <v>2.9740000000000002</v>
      </c>
      <c r="AP142" s="125">
        <v>1.6419999999999999</v>
      </c>
      <c r="AQ142" s="122">
        <v>1854.211</v>
      </c>
      <c r="AR142" s="97">
        <v>56</v>
      </c>
      <c r="AS142" s="123">
        <v>191.375</v>
      </c>
      <c r="AT142" s="124">
        <v>4.28</v>
      </c>
      <c r="AU142" s="125">
        <v>4.7</v>
      </c>
      <c r="AV142" s="122">
        <v>21</v>
      </c>
      <c r="AW142" s="97">
        <v>4.617</v>
      </c>
      <c r="AX142" s="123"/>
      <c r="AY142" s="124">
        <v>69.02</v>
      </c>
      <c r="AZ142" s="125">
        <v>0.52400000000000002</v>
      </c>
    </row>
    <row r="143" spans="1:52" ht="30" x14ac:dyDescent="0.25">
      <c r="A143" s="117" t="s">
        <v>416</v>
      </c>
      <c r="B143" s="118" t="s">
        <v>1101</v>
      </c>
      <c r="C143" s="119" t="s">
        <v>417</v>
      </c>
      <c r="D143" s="120" t="s">
        <v>1102</v>
      </c>
      <c r="E143" s="121">
        <v>32</v>
      </c>
      <c r="F143" s="117">
        <v>0</v>
      </c>
      <c r="G143" s="118">
        <v>0.28599999999999998</v>
      </c>
      <c r="H143" s="119"/>
      <c r="I143" s="120"/>
      <c r="J143" s="121">
        <v>0</v>
      </c>
      <c r="K143" s="117">
        <v>601.59400000000005</v>
      </c>
      <c r="L143" s="118">
        <v>0</v>
      </c>
      <c r="M143" s="119">
        <v>5.3710000000000004</v>
      </c>
      <c r="N143" s="120"/>
      <c r="O143" s="121"/>
      <c r="P143" s="117">
        <v>0</v>
      </c>
      <c r="Q143" s="103"/>
      <c r="R143" s="103"/>
      <c r="S143" s="103"/>
      <c r="T143" s="103"/>
      <c r="U143" s="103"/>
      <c r="V143" s="103"/>
      <c r="W143" s="103"/>
      <c r="X143" s="103"/>
      <c r="Y143" s="103"/>
      <c r="Z143" s="103"/>
      <c r="AA143" s="103"/>
      <c r="AB143" s="103"/>
      <c r="AC143" s="103"/>
      <c r="AD143" s="103"/>
      <c r="AE143" s="103"/>
      <c r="AF143" s="103"/>
      <c r="AG143" s="103"/>
      <c r="AH143" s="103"/>
      <c r="AI143" s="103"/>
      <c r="AJ143" s="103"/>
      <c r="AK143" s="103"/>
      <c r="AL143" s="122">
        <v>53192</v>
      </c>
      <c r="AM143" s="97">
        <v>212.86500000000001</v>
      </c>
      <c r="AN143" s="123"/>
      <c r="AO143" s="124"/>
      <c r="AP143" s="125"/>
      <c r="AQ143" s="122">
        <v>24654.384999999998</v>
      </c>
      <c r="AR143" s="97"/>
      <c r="AS143" s="123"/>
      <c r="AT143" s="124">
        <v>12.84</v>
      </c>
      <c r="AU143" s="125"/>
      <c r="AV143" s="122"/>
      <c r="AW143" s="97"/>
      <c r="AX143" s="123">
        <v>2.2999999999999998</v>
      </c>
      <c r="AY143" s="124">
        <v>76.23</v>
      </c>
      <c r="AZ143" s="125">
        <v>0.77800000000000002</v>
      </c>
    </row>
    <row r="144" spans="1:52" ht="30" x14ac:dyDescent="0.25">
      <c r="A144" s="117" t="s">
        <v>418</v>
      </c>
      <c r="B144" s="118" t="s">
        <v>1103</v>
      </c>
      <c r="C144" s="119" t="s">
        <v>419</v>
      </c>
      <c r="D144" s="120" t="s">
        <v>1104</v>
      </c>
      <c r="E144" s="121">
        <v>353</v>
      </c>
      <c r="F144" s="117">
        <v>0</v>
      </c>
      <c r="G144" s="118">
        <v>6.8570000000000002</v>
      </c>
      <c r="H144" s="119">
        <v>5</v>
      </c>
      <c r="I144" s="120">
        <v>0</v>
      </c>
      <c r="J144" s="121">
        <v>0</v>
      </c>
      <c r="K144" s="117">
        <v>1922.354</v>
      </c>
      <c r="L144" s="118">
        <v>0</v>
      </c>
      <c r="M144" s="119">
        <v>37.341999999999999</v>
      </c>
      <c r="N144" s="120">
        <v>27.228999999999999</v>
      </c>
      <c r="O144" s="121">
        <v>0</v>
      </c>
      <c r="P144" s="117">
        <v>0</v>
      </c>
      <c r="Q144" s="103"/>
      <c r="R144" s="103"/>
      <c r="S144" s="103"/>
      <c r="T144" s="103"/>
      <c r="U144" s="103"/>
      <c r="V144" s="103"/>
      <c r="W144" s="103"/>
      <c r="X144" s="103"/>
      <c r="Y144" s="103"/>
      <c r="Z144" s="103"/>
      <c r="AA144" s="103"/>
      <c r="AB144" s="103"/>
      <c r="AC144" s="103"/>
      <c r="AD144" s="103"/>
      <c r="AE144" s="103"/>
      <c r="AF144" s="103"/>
      <c r="AG144" s="103"/>
      <c r="AH144" s="103"/>
      <c r="AI144" s="103"/>
      <c r="AJ144" s="103"/>
      <c r="AK144" s="103"/>
      <c r="AL144" s="122">
        <v>183629</v>
      </c>
      <c r="AM144" s="97">
        <v>293.18700000000001</v>
      </c>
      <c r="AN144" s="123">
        <v>34.9</v>
      </c>
      <c r="AO144" s="124">
        <v>9.7210000000000001</v>
      </c>
      <c r="AP144" s="125">
        <v>6.4050000000000002</v>
      </c>
      <c r="AQ144" s="122">
        <v>12951.839</v>
      </c>
      <c r="AR144" s="97"/>
      <c r="AS144" s="123">
        <v>204.62</v>
      </c>
      <c r="AT144" s="124">
        <v>11.62</v>
      </c>
      <c r="AU144" s="125"/>
      <c r="AV144" s="122"/>
      <c r="AW144" s="97">
        <v>87.201999999999998</v>
      </c>
      <c r="AX144" s="123">
        <v>1.3</v>
      </c>
      <c r="AY144" s="124">
        <v>76.2</v>
      </c>
      <c r="AZ144" s="125">
        <v>0.747</v>
      </c>
    </row>
    <row r="145" spans="1:52" ht="45" x14ac:dyDescent="0.25">
      <c r="A145" s="117" t="s">
        <v>420</v>
      </c>
      <c r="B145" s="118" t="s">
        <v>1105</v>
      </c>
      <c r="C145" s="119" t="s">
        <v>421</v>
      </c>
      <c r="D145" s="120" t="s">
        <v>1106</v>
      </c>
      <c r="E145" s="121">
        <v>121</v>
      </c>
      <c r="F145" s="117">
        <v>0</v>
      </c>
      <c r="G145" s="118">
        <v>1.857</v>
      </c>
      <c r="H145" s="119"/>
      <c r="I145" s="120"/>
      <c r="J145" s="121">
        <v>0</v>
      </c>
      <c r="K145" s="117">
        <v>1090.6110000000001</v>
      </c>
      <c r="L145" s="118">
        <v>0</v>
      </c>
      <c r="M145" s="119">
        <v>16.739000000000001</v>
      </c>
      <c r="N145" s="120"/>
      <c r="O145" s="121"/>
      <c r="P145" s="117">
        <v>0</v>
      </c>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22">
        <v>110947</v>
      </c>
      <c r="AM145" s="97">
        <v>281.78699999999998</v>
      </c>
      <c r="AN145" s="123">
        <v>31.8</v>
      </c>
      <c r="AO145" s="124">
        <v>7.7240000000000002</v>
      </c>
      <c r="AP145" s="125">
        <v>4.8319999999999999</v>
      </c>
      <c r="AQ145" s="122">
        <v>10727.146000000001</v>
      </c>
      <c r="AR145" s="97"/>
      <c r="AS145" s="123">
        <v>252.67500000000001</v>
      </c>
      <c r="AT145" s="124">
        <v>11.62</v>
      </c>
      <c r="AU145" s="125"/>
      <c r="AV145" s="122"/>
      <c r="AW145" s="97"/>
      <c r="AX145" s="123">
        <v>2.6</v>
      </c>
      <c r="AY145" s="124">
        <v>72.53</v>
      </c>
      <c r="AZ145" s="125">
        <v>0.72299999999999998</v>
      </c>
    </row>
    <row r="146" spans="1:52" x14ac:dyDescent="0.25">
      <c r="A146" s="117" t="s">
        <v>422</v>
      </c>
      <c r="B146" s="118" t="s">
        <v>1107</v>
      </c>
      <c r="C146" s="119" t="s">
        <v>423</v>
      </c>
      <c r="D146" s="120" t="s">
        <v>1108</v>
      </c>
      <c r="E146" s="121">
        <v>2</v>
      </c>
      <c r="F146" s="117">
        <v>0</v>
      </c>
      <c r="G146" s="118">
        <v>0</v>
      </c>
      <c r="H146" s="119"/>
      <c r="I146" s="120"/>
      <c r="J146" s="121">
        <v>0</v>
      </c>
      <c r="K146" s="117">
        <v>10.08</v>
      </c>
      <c r="L146" s="118">
        <v>0</v>
      </c>
      <c r="M146" s="119">
        <v>0</v>
      </c>
      <c r="N146" s="120"/>
      <c r="O146" s="121"/>
      <c r="P146" s="117">
        <v>0</v>
      </c>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22">
        <v>198410</v>
      </c>
      <c r="AM146" s="97">
        <v>69.412999999999997</v>
      </c>
      <c r="AN146" s="123">
        <v>22</v>
      </c>
      <c r="AO146" s="124">
        <v>5.6059999999999999</v>
      </c>
      <c r="AP146" s="125">
        <v>3.5640000000000001</v>
      </c>
      <c r="AQ146" s="122">
        <v>6021.5569999999998</v>
      </c>
      <c r="AR146" s="97"/>
      <c r="AS146" s="123">
        <v>348.97699999999998</v>
      </c>
      <c r="AT146" s="124">
        <v>9.2100000000000009</v>
      </c>
      <c r="AU146" s="125">
        <v>16.7</v>
      </c>
      <c r="AV146" s="122">
        <v>38.1</v>
      </c>
      <c r="AW146" s="97"/>
      <c r="AX146" s="123"/>
      <c r="AY146" s="124">
        <v>73.319999999999993</v>
      </c>
      <c r="AZ146" s="125">
        <v>0.71299999999999997</v>
      </c>
    </row>
    <row r="147" spans="1:52" x14ac:dyDescent="0.25">
      <c r="A147" s="117" t="s">
        <v>424</v>
      </c>
      <c r="B147" s="118" t="s">
        <v>1109</v>
      </c>
      <c r="C147" s="119" t="s">
        <v>425</v>
      </c>
      <c r="D147" s="120" t="s">
        <v>1110</v>
      </c>
      <c r="E147" s="121">
        <v>2428</v>
      </c>
      <c r="F147" s="117">
        <v>0</v>
      </c>
      <c r="G147" s="118">
        <v>28.143000000000001</v>
      </c>
      <c r="H147" s="119">
        <v>59</v>
      </c>
      <c r="I147" s="120">
        <v>0</v>
      </c>
      <c r="J147" s="121">
        <v>0.42899999999999999</v>
      </c>
      <c r="K147" s="117">
        <v>71542.224000000002</v>
      </c>
      <c r="L147" s="118">
        <v>0</v>
      </c>
      <c r="M147" s="119">
        <v>829.24300000000005</v>
      </c>
      <c r="N147" s="120">
        <v>1738.4639999999999</v>
      </c>
      <c r="O147" s="121">
        <v>0</v>
      </c>
      <c r="P147" s="117">
        <v>12.628</v>
      </c>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22">
        <v>33938</v>
      </c>
      <c r="AM147" s="97">
        <v>556.66700000000003</v>
      </c>
      <c r="AN147" s="123"/>
      <c r="AO147" s="124"/>
      <c r="AP147" s="125"/>
      <c r="AQ147" s="122">
        <v>56861.47</v>
      </c>
      <c r="AR147" s="97"/>
      <c r="AS147" s="123"/>
      <c r="AT147" s="124">
        <v>5.64</v>
      </c>
      <c r="AU147" s="125"/>
      <c r="AV147" s="122"/>
      <c r="AW147" s="97"/>
      <c r="AX147" s="123">
        <v>3.8</v>
      </c>
      <c r="AY147" s="124">
        <v>84.97</v>
      </c>
      <c r="AZ147" s="125"/>
    </row>
    <row r="148" spans="1:52" ht="30" x14ac:dyDescent="0.25">
      <c r="A148" s="117" t="s">
        <v>426</v>
      </c>
      <c r="B148" s="118" t="s">
        <v>1111</v>
      </c>
      <c r="C148" s="119" t="s">
        <v>427</v>
      </c>
      <c r="D148" s="120" t="s">
        <v>1112</v>
      </c>
      <c r="E148" s="121">
        <v>1022</v>
      </c>
      <c r="F148" s="117">
        <v>8</v>
      </c>
      <c r="G148" s="118">
        <v>1.143</v>
      </c>
      <c r="H148" s="119">
        <v>17</v>
      </c>
      <c r="I148" s="120">
        <v>0</v>
      </c>
      <c r="J148" s="121">
        <v>0</v>
      </c>
      <c r="K148" s="117">
        <v>4663.2380000000003</v>
      </c>
      <c r="L148" s="118">
        <v>36.503</v>
      </c>
      <c r="M148" s="119">
        <v>5.2149999999999999</v>
      </c>
      <c r="N148" s="120">
        <v>77.569000000000003</v>
      </c>
      <c r="O148" s="121">
        <v>0</v>
      </c>
      <c r="P148" s="117">
        <v>0</v>
      </c>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22">
        <v>219161</v>
      </c>
      <c r="AM148" s="97">
        <v>212.84100000000001</v>
      </c>
      <c r="AN148" s="123">
        <v>18.7</v>
      </c>
      <c r="AO148" s="124">
        <v>2.8860000000000001</v>
      </c>
      <c r="AP148" s="125">
        <v>2.1619999999999999</v>
      </c>
      <c r="AQ148" s="122">
        <v>3052.7139999999999</v>
      </c>
      <c r="AR148" s="97">
        <v>32.299999999999997</v>
      </c>
      <c r="AS148" s="123">
        <v>270.113</v>
      </c>
      <c r="AT148" s="124">
        <v>2.42</v>
      </c>
      <c r="AU148" s="125"/>
      <c r="AV148" s="122"/>
      <c r="AW148" s="97">
        <v>41.34</v>
      </c>
      <c r="AX148" s="123">
        <v>2.9</v>
      </c>
      <c r="AY148" s="124">
        <v>70.39</v>
      </c>
      <c r="AZ148" s="125">
        <v>0.58899999999999997</v>
      </c>
    </row>
    <row r="149" spans="1:52" ht="30" x14ac:dyDescent="0.25">
      <c r="A149" s="117" t="s">
        <v>428</v>
      </c>
      <c r="B149" s="118" t="s">
        <v>1113</v>
      </c>
      <c r="C149" s="119" t="s">
        <v>1114</v>
      </c>
      <c r="D149" s="120" t="s">
        <v>1115</v>
      </c>
      <c r="E149" s="121">
        <v>362878</v>
      </c>
      <c r="F149" s="117">
        <v>137</v>
      </c>
      <c r="G149" s="118">
        <v>139.286</v>
      </c>
      <c r="H149" s="119">
        <v>6230</v>
      </c>
      <c r="I149" s="120">
        <v>7</v>
      </c>
      <c r="J149" s="121">
        <v>8.8569999999999993</v>
      </c>
      <c r="K149" s="117">
        <v>10423.375</v>
      </c>
      <c r="L149" s="118">
        <v>3.9350000000000001</v>
      </c>
      <c r="M149" s="119">
        <v>4.0010000000000003</v>
      </c>
      <c r="N149" s="120">
        <v>178.952</v>
      </c>
      <c r="O149" s="121">
        <v>0.20100000000000001</v>
      </c>
      <c r="P149" s="117">
        <v>0.254</v>
      </c>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22">
        <v>34813867</v>
      </c>
      <c r="AM149" s="97">
        <v>15.321999999999999</v>
      </c>
      <c r="AN149" s="123">
        <v>31.9</v>
      </c>
      <c r="AO149" s="124">
        <v>3.2949999999999999</v>
      </c>
      <c r="AP149" s="125">
        <v>1.845</v>
      </c>
      <c r="AQ149" s="122">
        <v>49045.411</v>
      </c>
      <c r="AR149" s="97"/>
      <c r="AS149" s="123">
        <v>259.53800000000001</v>
      </c>
      <c r="AT149" s="124">
        <v>17.72</v>
      </c>
      <c r="AU149" s="125">
        <v>1.8</v>
      </c>
      <c r="AV149" s="122">
        <v>25.4</v>
      </c>
      <c r="AW149" s="97"/>
      <c r="AX149" s="123">
        <v>2.7</v>
      </c>
      <c r="AY149" s="124">
        <v>75.13</v>
      </c>
      <c r="AZ149" s="125">
        <v>0.85299999999999998</v>
      </c>
    </row>
    <row r="150" spans="1:52" ht="30" x14ac:dyDescent="0.25">
      <c r="A150" s="117" t="s">
        <v>430</v>
      </c>
      <c r="B150" s="118" t="s">
        <v>1116</v>
      </c>
      <c r="C150" s="119" t="s">
        <v>1117</v>
      </c>
      <c r="D150" s="120" t="s">
        <v>1118</v>
      </c>
      <c r="E150" s="121">
        <v>19364</v>
      </c>
      <c r="F150" s="117">
        <v>224</v>
      </c>
      <c r="G150" s="118">
        <v>142.143</v>
      </c>
      <c r="H150" s="119">
        <v>410</v>
      </c>
      <c r="I150" s="120">
        <v>0</v>
      </c>
      <c r="J150" s="121">
        <v>3.4289999999999998</v>
      </c>
      <c r="K150" s="117">
        <v>1156.479</v>
      </c>
      <c r="L150" s="118">
        <v>13.378</v>
      </c>
      <c r="M150" s="119">
        <v>8.4890000000000008</v>
      </c>
      <c r="N150" s="120">
        <v>24.486000000000001</v>
      </c>
      <c r="O150" s="121">
        <v>0</v>
      </c>
      <c r="P150" s="117">
        <v>0.20499999999999999</v>
      </c>
      <c r="Q150" s="103"/>
      <c r="R150" s="103"/>
      <c r="S150" s="103"/>
      <c r="T150" s="103"/>
      <c r="U150" s="103"/>
      <c r="V150" s="103"/>
      <c r="W150" s="103"/>
      <c r="X150" s="103"/>
      <c r="Y150" s="103"/>
      <c r="Z150" s="103">
        <v>1718</v>
      </c>
      <c r="AA150" s="103">
        <v>279519</v>
      </c>
      <c r="AB150" s="103">
        <v>16.693999999999999</v>
      </c>
      <c r="AC150" s="103">
        <v>0.10299999999999999</v>
      </c>
      <c r="AD150" s="103">
        <v>1347</v>
      </c>
      <c r="AE150" s="103">
        <v>0.08</v>
      </c>
      <c r="AF150" s="103"/>
      <c r="AG150" s="103"/>
      <c r="AH150" s="103" t="s">
        <v>1119</v>
      </c>
      <c r="AI150" s="103"/>
      <c r="AJ150" s="103"/>
      <c r="AK150" s="103"/>
      <c r="AL150" s="122">
        <v>16743930</v>
      </c>
      <c r="AM150" s="97">
        <v>82.328000000000003</v>
      </c>
      <c r="AN150" s="123">
        <v>18.7</v>
      </c>
      <c r="AO150" s="124">
        <v>3.008</v>
      </c>
      <c r="AP150" s="125">
        <v>1.796</v>
      </c>
      <c r="AQ150" s="122">
        <v>2470.58</v>
      </c>
      <c r="AR150" s="97">
        <v>38</v>
      </c>
      <c r="AS150" s="123">
        <v>241.21899999999999</v>
      </c>
      <c r="AT150" s="124">
        <v>2.42</v>
      </c>
      <c r="AU150" s="125">
        <v>0.4</v>
      </c>
      <c r="AV150" s="122">
        <v>16.600000000000001</v>
      </c>
      <c r="AW150" s="97">
        <v>20.859000000000002</v>
      </c>
      <c r="AX150" s="123"/>
      <c r="AY150" s="124">
        <v>67.94</v>
      </c>
      <c r="AZ150" s="125">
        <v>0.505</v>
      </c>
    </row>
    <row r="151" spans="1:52" x14ac:dyDescent="0.25">
      <c r="A151" s="117" t="s">
        <v>432</v>
      </c>
      <c r="B151" s="118" t="s">
        <v>1120</v>
      </c>
      <c r="C151" s="119" t="s">
        <v>1121</v>
      </c>
      <c r="D151" s="120" t="s">
        <v>1122</v>
      </c>
      <c r="E151" s="121">
        <v>339997</v>
      </c>
      <c r="F151" s="117">
        <v>2074</v>
      </c>
      <c r="G151" s="118">
        <v>2832.857</v>
      </c>
      <c r="H151" s="119">
        <v>3250</v>
      </c>
      <c r="I151" s="120">
        <v>39</v>
      </c>
      <c r="J151" s="121">
        <v>45.570999999999998</v>
      </c>
      <c r="K151" s="117">
        <v>49965.788</v>
      </c>
      <c r="L151" s="118">
        <v>304.79399999999998</v>
      </c>
      <c r="M151" s="119">
        <v>416.315</v>
      </c>
      <c r="N151" s="120">
        <v>477.61799999999999</v>
      </c>
      <c r="O151" s="121">
        <v>5.7309999999999999</v>
      </c>
      <c r="P151" s="117">
        <v>6.6970000000000001</v>
      </c>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22">
        <v>6804596</v>
      </c>
      <c r="AM151" s="97">
        <v>80.290999999999997</v>
      </c>
      <c r="AN151" s="123">
        <v>41.2</v>
      </c>
      <c r="AO151" s="124">
        <v>17.366</v>
      </c>
      <c r="AP151" s="125"/>
      <c r="AQ151" s="122">
        <v>14048.880999999999</v>
      </c>
      <c r="AR151" s="97"/>
      <c r="AS151" s="123">
        <v>439.41500000000002</v>
      </c>
      <c r="AT151" s="124">
        <v>10.08</v>
      </c>
      <c r="AU151" s="125">
        <v>37.700000000000003</v>
      </c>
      <c r="AV151" s="122">
        <v>40.200000000000003</v>
      </c>
      <c r="AW151" s="97">
        <v>97.718999999999994</v>
      </c>
      <c r="AX151" s="123">
        <v>5.609</v>
      </c>
      <c r="AY151" s="124">
        <v>76</v>
      </c>
      <c r="AZ151" s="125">
        <v>0.78700000000000003</v>
      </c>
    </row>
    <row r="152" spans="1:52" x14ac:dyDescent="0.25">
      <c r="A152" s="117" t="s">
        <v>434</v>
      </c>
      <c r="B152" s="118" t="s">
        <v>1123</v>
      </c>
      <c r="C152" s="119" t="s">
        <v>435</v>
      </c>
      <c r="D152" s="120" t="s">
        <v>1124</v>
      </c>
      <c r="E152" s="121">
        <v>275</v>
      </c>
      <c r="F152" s="117">
        <v>0</v>
      </c>
      <c r="G152" s="118">
        <v>10</v>
      </c>
      <c r="H152" s="119"/>
      <c r="I152" s="120"/>
      <c r="J152" s="121">
        <v>0</v>
      </c>
      <c r="K152" s="117">
        <v>2796.4209999999998</v>
      </c>
      <c r="L152" s="118">
        <v>0</v>
      </c>
      <c r="M152" s="119">
        <v>101.688</v>
      </c>
      <c r="N152" s="120"/>
      <c r="O152" s="121"/>
      <c r="P152" s="117">
        <v>0</v>
      </c>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22">
        <v>98340</v>
      </c>
      <c r="AM152" s="97">
        <v>208.35400000000001</v>
      </c>
      <c r="AN152" s="123">
        <v>36.200000000000003</v>
      </c>
      <c r="AO152" s="124">
        <v>8.6059999999999999</v>
      </c>
      <c r="AP152" s="125">
        <v>5.5860000000000003</v>
      </c>
      <c r="AQ152" s="122">
        <v>26382.287</v>
      </c>
      <c r="AR152" s="97">
        <v>1.1000000000000001</v>
      </c>
      <c r="AS152" s="123">
        <v>242.648</v>
      </c>
      <c r="AT152" s="124">
        <v>10.55</v>
      </c>
      <c r="AU152" s="125">
        <v>7.1</v>
      </c>
      <c r="AV152" s="122">
        <v>35.700000000000003</v>
      </c>
      <c r="AW152" s="97"/>
      <c r="AX152" s="123">
        <v>3.6</v>
      </c>
      <c r="AY152" s="124">
        <v>73.400000000000006</v>
      </c>
      <c r="AZ152" s="125">
        <v>0.79700000000000004</v>
      </c>
    </row>
    <row r="153" spans="1:52" x14ac:dyDescent="0.25">
      <c r="A153" s="117" t="s">
        <v>436</v>
      </c>
      <c r="B153" s="118" t="s">
        <v>1125</v>
      </c>
      <c r="C153" s="119" t="s">
        <v>437</v>
      </c>
      <c r="D153" s="120" t="s">
        <v>1126</v>
      </c>
      <c r="E153" s="121">
        <v>2635</v>
      </c>
      <c r="F153" s="117">
        <v>24</v>
      </c>
      <c r="G153" s="118">
        <v>12.286</v>
      </c>
      <c r="H153" s="119">
        <v>76</v>
      </c>
      <c r="I153" s="120">
        <v>0</v>
      </c>
      <c r="J153" s="121">
        <v>0</v>
      </c>
      <c r="K153" s="117">
        <v>330.32499999999999</v>
      </c>
      <c r="L153" s="118">
        <v>3.0089999999999999</v>
      </c>
      <c r="M153" s="119">
        <v>1.54</v>
      </c>
      <c r="N153" s="120">
        <v>9.5269999999999992</v>
      </c>
      <c r="O153" s="121">
        <v>0</v>
      </c>
      <c r="P153" s="117">
        <v>0</v>
      </c>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22">
        <v>7976985</v>
      </c>
      <c r="AM153" s="97">
        <v>104.7</v>
      </c>
      <c r="AN153" s="123">
        <v>19.100000000000001</v>
      </c>
      <c r="AO153" s="124">
        <v>2.5379999999999998</v>
      </c>
      <c r="AP153" s="125">
        <v>1.2849999999999999</v>
      </c>
      <c r="AQ153" s="122">
        <v>1390.3</v>
      </c>
      <c r="AR153" s="97">
        <v>52.2</v>
      </c>
      <c r="AS153" s="123">
        <v>325.721</v>
      </c>
      <c r="AT153" s="124">
        <v>2.42</v>
      </c>
      <c r="AU153" s="125">
        <v>8.8000000000000007</v>
      </c>
      <c r="AV153" s="122">
        <v>41.3</v>
      </c>
      <c r="AW153" s="97">
        <v>19.274999999999999</v>
      </c>
      <c r="AX153" s="123"/>
      <c r="AY153" s="124">
        <v>54.7</v>
      </c>
      <c r="AZ153" s="125">
        <v>0.41899999999999998</v>
      </c>
    </row>
    <row r="154" spans="1:52" x14ac:dyDescent="0.25">
      <c r="A154" s="117" t="s">
        <v>438</v>
      </c>
      <c r="B154" s="118" t="s">
        <v>1127</v>
      </c>
      <c r="C154" s="119" t="s">
        <v>1128</v>
      </c>
      <c r="D154" s="120" t="s">
        <v>1129</v>
      </c>
      <c r="E154" s="121">
        <v>58629</v>
      </c>
      <c r="F154" s="117">
        <v>30</v>
      </c>
      <c r="G154" s="118">
        <v>17.143000000000001</v>
      </c>
      <c r="H154" s="119">
        <v>29</v>
      </c>
      <c r="I154" s="120">
        <v>0</v>
      </c>
      <c r="J154" s="121">
        <v>0</v>
      </c>
      <c r="K154" s="117">
        <v>10021.464</v>
      </c>
      <c r="L154" s="118">
        <v>5.1280000000000001</v>
      </c>
      <c r="M154" s="119">
        <v>2.93</v>
      </c>
      <c r="N154" s="120">
        <v>4.9569999999999999</v>
      </c>
      <c r="O154" s="121">
        <v>0</v>
      </c>
      <c r="P154" s="117">
        <v>0</v>
      </c>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22">
        <v>5850343</v>
      </c>
      <c r="AM154" s="97">
        <v>7915.7309999999998</v>
      </c>
      <c r="AN154" s="123">
        <v>42.4</v>
      </c>
      <c r="AO154" s="124">
        <v>12.922000000000001</v>
      </c>
      <c r="AP154" s="125">
        <v>7.0490000000000004</v>
      </c>
      <c r="AQ154" s="122">
        <v>85535.383000000002</v>
      </c>
      <c r="AR154" s="97"/>
      <c r="AS154" s="123">
        <v>92.242999999999995</v>
      </c>
      <c r="AT154" s="124">
        <v>10.99</v>
      </c>
      <c r="AU154" s="125">
        <v>5.2</v>
      </c>
      <c r="AV154" s="122">
        <v>28.3</v>
      </c>
      <c r="AW154" s="97"/>
      <c r="AX154" s="123">
        <v>2.4</v>
      </c>
      <c r="AY154" s="124">
        <v>83.62</v>
      </c>
      <c r="AZ154" s="125">
        <v>0.93200000000000005</v>
      </c>
    </row>
    <row r="155" spans="1:52" x14ac:dyDescent="0.25">
      <c r="A155" s="117" t="s">
        <v>440</v>
      </c>
      <c r="B155" s="118" t="s">
        <v>1130</v>
      </c>
      <c r="C155" s="119" t="s">
        <v>1131</v>
      </c>
      <c r="D155" s="120" t="s">
        <v>1132</v>
      </c>
      <c r="E155" s="121">
        <v>184508</v>
      </c>
      <c r="F155" s="117">
        <v>4965</v>
      </c>
      <c r="G155" s="118">
        <v>2700</v>
      </c>
      <c r="H155" s="119">
        <v>2250</v>
      </c>
      <c r="I155" s="120">
        <v>112</v>
      </c>
      <c r="J155" s="121">
        <v>74</v>
      </c>
      <c r="K155" s="117">
        <v>33794.883999999998</v>
      </c>
      <c r="L155" s="118">
        <v>909.4</v>
      </c>
      <c r="M155" s="119">
        <v>494.53800000000001</v>
      </c>
      <c r="N155" s="120">
        <v>412.11500000000001</v>
      </c>
      <c r="O155" s="121">
        <v>20.513999999999999</v>
      </c>
      <c r="P155" s="117">
        <v>13.554</v>
      </c>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22">
        <v>5459643</v>
      </c>
      <c r="AM155" s="97">
        <v>113.128</v>
      </c>
      <c r="AN155" s="123">
        <v>41.2</v>
      </c>
      <c r="AO155" s="124">
        <v>15.07</v>
      </c>
      <c r="AP155" s="125">
        <v>9.1669999999999998</v>
      </c>
      <c r="AQ155" s="122">
        <v>30155.151999999998</v>
      </c>
      <c r="AR155" s="97">
        <v>0.7</v>
      </c>
      <c r="AS155" s="123">
        <v>287.959</v>
      </c>
      <c r="AT155" s="124">
        <v>7.29</v>
      </c>
      <c r="AU155" s="125">
        <v>23.1</v>
      </c>
      <c r="AV155" s="122">
        <v>37.700000000000003</v>
      </c>
      <c r="AW155" s="97"/>
      <c r="AX155" s="123">
        <v>5.82</v>
      </c>
      <c r="AY155" s="124">
        <v>77.540000000000006</v>
      </c>
      <c r="AZ155" s="125">
        <v>0.85499999999999998</v>
      </c>
    </row>
    <row r="156" spans="1:52" x14ac:dyDescent="0.25">
      <c r="A156" s="117" t="s">
        <v>442</v>
      </c>
      <c r="B156" s="118" t="s">
        <v>1133</v>
      </c>
      <c r="C156" s="119" t="s">
        <v>1134</v>
      </c>
      <c r="D156" s="120" t="s">
        <v>1135</v>
      </c>
      <c r="E156" s="121">
        <v>123950</v>
      </c>
      <c r="F156" s="117">
        <v>1798</v>
      </c>
      <c r="G156" s="118">
        <v>1447.857</v>
      </c>
      <c r="H156" s="119">
        <v>2728</v>
      </c>
      <c r="I156" s="120">
        <v>31</v>
      </c>
      <c r="J156" s="121">
        <v>31.571000000000002</v>
      </c>
      <c r="K156" s="117">
        <v>59621.96</v>
      </c>
      <c r="L156" s="118">
        <v>864.86699999999996</v>
      </c>
      <c r="M156" s="119">
        <v>696.44299999999998</v>
      </c>
      <c r="N156" s="120">
        <v>1312.212</v>
      </c>
      <c r="O156" s="121">
        <v>14.912000000000001</v>
      </c>
      <c r="P156" s="117">
        <v>15.186</v>
      </c>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22">
        <v>2078932</v>
      </c>
      <c r="AM156" s="97">
        <v>102.619</v>
      </c>
      <c r="AN156" s="123">
        <v>44.5</v>
      </c>
      <c r="AO156" s="124">
        <v>19.062000000000001</v>
      </c>
      <c r="AP156" s="125">
        <v>12.93</v>
      </c>
      <c r="AQ156" s="122">
        <v>31400.84</v>
      </c>
      <c r="AR156" s="97"/>
      <c r="AS156" s="123">
        <v>153.49299999999999</v>
      </c>
      <c r="AT156" s="124">
        <v>7.25</v>
      </c>
      <c r="AU156" s="125">
        <v>20.100000000000001</v>
      </c>
      <c r="AV156" s="122">
        <v>25</v>
      </c>
      <c r="AW156" s="97"/>
      <c r="AX156" s="123">
        <v>4.5</v>
      </c>
      <c r="AY156" s="124">
        <v>81.319999999999993</v>
      </c>
      <c r="AZ156" s="125">
        <v>0.89600000000000002</v>
      </c>
    </row>
    <row r="157" spans="1:52" x14ac:dyDescent="0.25">
      <c r="A157" s="117" t="s">
        <v>444</v>
      </c>
      <c r="B157" s="118" t="s">
        <v>1136</v>
      </c>
      <c r="C157" s="119" t="s">
        <v>445</v>
      </c>
      <c r="D157" s="120" t="s">
        <v>1137</v>
      </c>
      <c r="E157" s="121">
        <v>17</v>
      </c>
      <c r="F157" s="117">
        <v>0</v>
      </c>
      <c r="G157" s="118">
        <v>0</v>
      </c>
      <c r="H157" s="119"/>
      <c r="I157" s="120"/>
      <c r="J157" s="121">
        <v>0</v>
      </c>
      <c r="K157" s="117">
        <v>24.75</v>
      </c>
      <c r="L157" s="118">
        <v>0</v>
      </c>
      <c r="M157" s="119">
        <v>0</v>
      </c>
      <c r="N157" s="120"/>
      <c r="O157" s="121"/>
      <c r="P157" s="117">
        <v>0</v>
      </c>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22">
        <v>686878</v>
      </c>
      <c r="AM157" s="97">
        <v>21.841000000000001</v>
      </c>
      <c r="AN157" s="123">
        <v>20.8</v>
      </c>
      <c r="AO157" s="124">
        <v>3.5070000000000001</v>
      </c>
      <c r="AP157" s="125">
        <v>2.0430000000000001</v>
      </c>
      <c r="AQ157" s="122">
        <v>2205.9229999999998</v>
      </c>
      <c r="AR157" s="97">
        <v>25.1</v>
      </c>
      <c r="AS157" s="123">
        <v>459.78</v>
      </c>
      <c r="AT157" s="124">
        <v>18.68</v>
      </c>
      <c r="AU157" s="125"/>
      <c r="AV157" s="122"/>
      <c r="AW157" s="97">
        <v>35.89</v>
      </c>
      <c r="AX157" s="123">
        <v>1.4</v>
      </c>
      <c r="AY157" s="124">
        <v>73</v>
      </c>
      <c r="AZ157" s="125">
        <v>0.54600000000000004</v>
      </c>
    </row>
    <row r="158" spans="1:52" x14ac:dyDescent="0.25">
      <c r="A158" s="117" t="s">
        <v>446</v>
      </c>
      <c r="B158" s="118" t="s">
        <v>1138</v>
      </c>
      <c r="C158" s="119" t="s">
        <v>1139</v>
      </c>
      <c r="D158" s="120" t="s">
        <v>1140</v>
      </c>
      <c r="E158" s="121">
        <v>4714</v>
      </c>
      <c r="F158" s="117">
        <v>0</v>
      </c>
      <c r="G158" s="118">
        <v>3.4289999999999998</v>
      </c>
      <c r="H158" s="119">
        <v>130</v>
      </c>
      <c r="I158" s="120">
        <v>0</v>
      </c>
      <c r="J158" s="121">
        <v>0.42899999999999999</v>
      </c>
      <c r="K158" s="117">
        <v>296.60399999999998</v>
      </c>
      <c r="L158" s="118">
        <v>0</v>
      </c>
      <c r="M158" s="119">
        <v>0.216</v>
      </c>
      <c r="N158" s="120">
        <v>8.18</v>
      </c>
      <c r="O158" s="121">
        <v>0</v>
      </c>
      <c r="P158" s="117">
        <v>2.7E-2</v>
      </c>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22">
        <v>15893219</v>
      </c>
      <c r="AM158" s="97">
        <v>23.5</v>
      </c>
      <c r="AN158" s="123">
        <v>16.8</v>
      </c>
      <c r="AO158" s="124">
        <v>2.7309999999999999</v>
      </c>
      <c r="AP158" s="125">
        <v>1.496</v>
      </c>
      <c r="AQ158" s="122"/>
      <c r="AR158" s="97"/>
      <c r="AS158" s="123">
        <v>365.76900000000001</v>
      </c>
      <c r="AT158" s="124">
        <v>6.05</v>
      </c>
      <c r="AU158" s="125"/>
      <c r="AV158" s="122"/>
      <c r="AW158" s="97">
        <v>9.8309999999999995</v>
      </c>
      <c r="AX158" s="123">
        <v>0.9</v>
      </c>
      <c r="AY158" s="124">
        <v>57.4</v>
      </c>
      <c r="AZ158" s="125"/>
    </row>
    <row r="159" spans="1:52" x14ac:dyDescent="0.25">
      <c r="A159" s="117" t="s">
        <v>448</v>
      </c>
      <c r="B159" s="118" t="s">
        <v>1141</v>
      </c>
      <c r="C159" s="119" t="s">
        <v>1142</v>
      </c>
      <c r="D159" s="120" t="s">
        <v>1143</v>
      </c>
      <c r="E159" s="121">
        <v>1073887</v>
      </c>
      <c r="F159" s="117">
        <v>16726</v>
      </c>
      <c r="G159" s="118">
        <v>12932.571</v>
      </c>
      <c r="H159" s="119">
        <v>28887</v>
      </c>
      <c r="I159" s="120">
        <v>418</v>
      </c>
      <c r="J159" s="121">
        <v>373</v>
      </c>
      <c r="K159" s="117">
        <v>18106.740000000002</v>
      </c>
      <c r="L159" s="118">
        <v>282.01600000000002</v>
      </c>
      <c r="M159" s="119">
        <v>218.05500000000001</v>
      </c>
      <c r="N159" s="120">
        <v>487.06200000000001</v>
      </c>
      <c r="O159" s="121">
        <v>7.048</v>
      </c>
      <c r="P159" s="117">
        <v>6.2889999999999997</v>
      </c>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22">
        <v>59308690</v>
      </c>
      <c r="AM159" s="97">
        <v>46.753999999999998</v>
      </c>
      <c r="AN159" s="123">
        <v>27.3</v>
      </c>
      <c r="AO159" s="124">
        <v>5.3440000000000003</v>
      </c>
      <c r="AP159" s="125">
        <v>3.0529999999999999</v>
      </c>
      <c r="AQ159" s="122">
        <v>12294.876</v>
      </c>
      <c r="AR159" s="97">
        <v>18.899999999999999</v>
      </c>
      <c r="AS159" s="123">
        <v>200.38</v>
      </c>
      <c r="AT159" s="124">
        <v>5.52</v>
      </c>
      <c r="AU159" s="125">
        <v>8.1</v>
      </c>
      <c r="AV159" s="122">
        <v>33.200000000000003</v>
      </c>
      <c r="AW159" s="97">
        <v>43.993000000000002</v>
      </c>
      <c r="AX159" s="123">
        <v>2.3199999999999998</v>
      </c>
      <c r="AY159" s="124">
        <v>64.13</v>
      </c>
      <c r="AZ159" s="125">
        <v>0.69899999999999995</v>
      </c>
    </row>
    <row r="160" spans="1:52" ht="30" x14ac:dyDescent="0.25">
      <c r="A160" s="117" t="s">
        <v>450</v>
      </c>
      <c r="B160" s="118" t="s">
        <v>1144</v>
      </c>
      <c r="C160" s="119" t="s">
        <v>451</v>
      </c>
      <c r="D160" s="120" t="s">
        <v>1145</v>
      </c>
      <c r="E160" s="121">
        <v>62593</v>
      </c>
      <c r="F160" s="117">
        <v>824</v>
      </c>
      <c r="G160" s="118">
        <v>955.85699999999997</v>
      </c>
      <c r="H160" s="119">
        <v>942</v>
      </c>
      <c r="I160" s="120">
        <v>25</v>
      </c>
      <c r="J160" s="121">
        <v>21.286000000000001</v>
      </c>
      <c r="K160" s="117">
        <v>1220.8699999999999</v>
      </c>
      <c r="L160" s="118">
        <v>16.071999999999999</v>
      </c>
      <c r="M160" s="119">
        <v>18.643999999999998</v>
      </c>
      <c r="N160" s="120">
        <v>18.373999999999999</v>
      </c>
      <c r="O160" s="121">
        <v>0.48799999999999999</v>
      </c>
      <c r="P160" s="117">
        <v>0.41499999999999998</v>
      </c>
      <c r="Q160" s="103"/>
      <c r="R160" s="103"/>
      <c r="S160" s="103"/>
      <c r="T160" s="103"/>
      <c r="U160" s="103"/>
      <c r="V160" s="103"/>
      <c r="W160" s="103"/>
      <c r="X160" s="103"/>
      <c r="Y160" s="103"/>
      <c r="Z160" s="103">
        <v>48849</v>
      </c>
      <c r="AA160" s="103">
        <v>4092391</v>
      </c>
      <c r="AB160" s="103">
        <v>79.822000000000003</v>
      </c>
      <c r="AC160" s="103">
        <v>0.95299999999999996</v>
      </c>
      <c r="AD160" s="103">
        <v>44260</v>
      </c>
      <c r="AE160" s="103">
        <v>0.86299999999999999</v>
      </c>
      <c r="AF160" s="103"/>
      <c r="AG160" s="103"/>
      <c r="AH160" s="103" t="s">
        <v>1146</v>
      </c>
      <c r="AI160" s="103"/>
      <c r="AJ160" s="103"/>
      <c r="AK160" s="103"/>
      <c r="AL160" s="122">
        <v>51269183</v>
      </c>
      <c r="AM160" s="97">
        <v>527.96699999999998</v>
      </c>
      <c r="AN160" s="123">
        <v>43.4</v>
      </c>
      <c r="AO160" s="124">
        <v>13.914</v>
      </c>
      <c r="AP160" s="125">
        <v>8.6219999999999999</v>
      </c>
      <c r="AQ160" s="122">
        <v>35938.374000000003</v>
      </c>
      <c r="AR160" s="97">
        <v>0.2</v>
      </c>
      <c r="AS160" s="123">
        <v>85.998000000000005</v>
      </c>
      <c r="AT160" s="124">
        <v>6.8</v>
      </c>
      <c r="AU160" s="125">
        <v>6.2</v>
      </c>
      <c r="AV160" s="122">
        <v>40.9</v>
      </c>
      <c r="AW160" s="97"/>
      <c r="AX160" s="123">
        <v>12.27</v>
      </c>
      <c r="AY160" s="124">
        <v>83.03</v>
      </c>
      <c r="AZ160" s="125">
        <v>0.90300000000000002</v>
      </c>
    </row>
    <row r="161" spans="1:52" x14ac:dyDescent="0.25">
      <c r="A161" s="117" t="s">
        <v>452</v>
      </c>
      <c r="B161" s="118" t="s">
        <v>1147</v>
      </c>
      <c r="C161" s="119" t="s">
        <v>453</v>
      </c>
      <c r="D161" s="120" t="s">
        <v>1148</v>
      </c>
      <c r="E161" s="121">
        <v>3558</v>
      </c>
      <c r="F161" s="117">
        <v>0</v>
      </c>
      <c r="G161" s="118">
        <v>14.714</v>
      </c>
      <c r="H161" s="119">
        <v>63</v>
      </c>
      <c r="I161" s="120">
        <v>0</v>
      </c>
      <c r="J161" s="121">
        <v>0.14299999999999999</v>
      </c>
      <c r="K161" s="117">
        <v>317.85700000000003</v>
      </c>
      <c r="L161" s="118">
        <v>0</v>
      </c>
      <c r="M161" s="119">
        <v>1.3149999999999999</v>
      </c>
      <c r="N161" s="120">
        <v>5.6280000000000001</v>
      </c>
      <c r="O161" s="121">
        <v>0</v>
      </c>
      <c r="P161" s="117">
        <v>1.2999999999999999E-2</v>
      </c>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22">
        <v>11193729</v>
      </c>
      <c r="AM161" s="97"/>
      <c r="AN161" s="123">
        <v>19.2</v>
      </c>
      <c r="AO161" s="124">
        <v>3.4409999999999998</v>
      </c>
      <c r="AP161" s="125">
        <v>2.032</v>
      </c>
      <c r="AQ161" s="122">
        <v>1569.8879999999999</v>
      </c>
      <c r="AR161" s="97"/>
      <c r="AS161" s="123">
        <v>280.77499999999998</v>
      </c>
      <c r="AT161" s="124">
        <v>10.43</v>
      </c>
      <c r="AU161" s="125"/>
      <c r="AV161" s="122"/>
      <c r="AW161" s="97"/>
      <c r="AX161" s="123"/>
      <c r="AY161" s="124">
        <v>57.85</v>
      </c>
      <c r="AZ161" s="125">
        <v>0.38800000000000001</v>
      </c>
    </row>
    <row r="162" spans="1:52" x14ac:dyDescent="0.25">
      <c r="A162" s="117" t="s">
        <v>454</v>
      </c>
      <c r="B162" s="118" t="s">
        <v>1149</v>
      </c>
      <c r="C162" s="119" t="s">
        <v>1150</v>
      </c>
      <c r="D162" s="120" t="s">
        <v>1151</v>
      </c>
      <c r="E162" s="121">
        <v>1928265</v>
      </c>
      <c r="F162" s="117">
        <v>0</v>
      </c>
      <c r="G162" s="118">
        <v>10473.429</v>
      </c>
      <c r="H162" s="119">
        <v>50837</v>
      </c>
      <c r="I162" s="120">
        <v>0</v>
      </c>
      <c r="J162" s="121">
        <v>144.714</v>
      </c>
      <c r="K162" s="117">
        <v>41242.091</v>
      </c>
      <c r="L162" s="118">
        <v>0</v>
      </c>
      <c r="M162" s="119">
        <v>224.00800000000001</v>
      </c>
      <c r="N162" s="120">
        <v>1087.3109999999999</v>
      </c>
      <c r="O162" s="121">
        <v>0</v>
      </c>
      <c r="P162" s="117">
        <v>3.0950000000000002</v>
      </c>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22">
        <v>46754783</v>
      </c>
      <c r="AM162" s="97">
        <v>93.105000000000004</v>
      </c>
      <c r="AN162" s="123">
        <v>45.5</v>
      </c>
      <c r="AO162" s="124">
        <v>19.436</v>
      </c>
      <c r="AP162" s="125">
        <v>13.798999999999999</v>
      </c>
      <c r="AQ162" s="122">
        <v>34272.36</v>
      </c>
      <c r="AR162" s="97">
        <v>1</v>
      </c>
      <c r="AS162" s="123">
        <v>99.403000000000006</v>
      </c>
      <c r="AT162" s="124">
        <v>7.17</v>
      </c>
      <c r="AU162" s="125">
        <v>27.4</v>
      </c>
      <c r="AV162" s="122">
        <v>31.4</v>
      </c>
      <c r="AW162" s="97"/>
      <c r="AX162" s="123">
        <v>2.97</v>
      </c>
      <c r="AY162" s="124">
        <v>83.56</v>
      </c>
      <c r="AZ162" s="125">
        <v>0.89100000000000001</v>
      </c>
    </row>
    <row r="163" spans="1:52" x14ac:dyDescent="0.25">
      <c r="A163" s="117" t="s">
        <v>456</v>
      </c>
      <c r="B163" s="118" t="s">
        <v>1152</v>
      </c>
      <c r="C163" s="119" t="s">
        <v>1153</v>
      </c>
      <c r="D163" s="120" t="s">
        <v>1154</v>
      </c>
      <c r="E163" s="121">
        <v>43856</v>
      </c>
      <c r="F163" s="117">
        <v>557</v>
      </c>
      <c r="G163" s="118">
        <v>582</v>
      </c>
      <c r="H163" s="119">
        <v>208</v>
      </c>
      <c r="I163" s="120">
        <v>4</v>
      </c>
      <c r="J163" s="121">
        <v>3.1429999999999998</v>
      </c>
      <c r="K163" s="117">
        <v>2048.078</v>
      </c>
      <c r="L163" s="118">
        <v>26.012</v>
      </c>
      <c r="M163" s="119">
        <v>27.178999999999998</v>
      </c>
      <c r="N163" s="120">
        <v>9.7140000000000004</v>
      </c>
      <c r="O163" s="121">
        <v>0.187</v>
      </c>
      <c r="P163" s="117">
        <v>0.14699999999999999</v>
      </c>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22">
        <v>21413250</v>
      </c>
      <c r="AM163" s="97">
        <v>341.95499999999998</v>
      </c>
      <c r="AN163" s="123">
        <v>34.1</v>
      </c>
      <c r="AO163" s="124">
        <v>10.069000000000001</v>
      </c>
      <c r="AP163" s="125">
        <v>5.3310000000000004</v>
      </c>
      <c r="AQ163" s="122">
        <v>11669.076999999999</v>
      </c>
      <c r="AR163" s="97">
        <v>0.7</v>
      </c>
      <c r="AS163" s="123">
        <v>197.09299999999999</v>
      </c>
      <c r="AT163" s="124">
        <v>10.68</v>
      </c>
      <c r="AU163" s="125">
        <v>0.3</v>
      </c>
      <c r="AV163" s="122">
        <v>27</v>
      </c>
      <c r="AW163" s="97"/>
      <c r="AX163" s="123">
        <v>3.6</v>
      </c>
      <c r="AY163" s="124">
        <v>76.98</v>
      </c>
      <c r="AZ163" s="125">
        <v>0.77</v>
      </c>
    </row>
    <row r="164" spans="1:52" x14ac:dyDescent="0.25">
      <c r="A164" s="117" t="s">
        <v>458</v>
      </c>
      <c r="B164" s="118" t="s">
        <v>1155</v>
      </c>
      <c r="C164" s="119" t="s">
        <v>1156</v>
      </c>
      <c r="D164" s="120" t="s">
        <v>1157</v>
      </c>
      <c r="E164" s="121">
        <v>23316</v>
      </c>
      <c r="F164" s="117">
        <v>0</v>
      </c>
      <c r="G164" s="118">
        <v>0</v>
      </c>
      <c r="H164" s="119">
        <v>1468</v>
      </c>
      <c r="I164" s="120">
        <v>0</v>
      </c>
      <c r="J164" s="121">
        <v>0</v>
      </c>
      <c r="K164" s="117">
        <v>531.73099999999999</v>
      </c>
      <c r="L164" s="118">
        <v>0</v>
      </c>
      <c r="M164" s="119">
        <v>0</v>
      </c>
      <c r="N164" s="120">
        <v>33.478000000000002</v>
      </c>
      <c r="O164" s="121">
        <v>0</v>
      </c>
      <c r="P164" s="117">
        <v>0</v>
      </c>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22">
        <v>43849269</v>
      </c>
      <c r="AM164" s="97">
        <v>23.257999999999999</v>
      </c>
      <c r="AN164" s="123">
        <v>19.7</v>
      </c>
      <c r="AO164" s="124">
        <v>3.548</v>
      </c>
      <c r="AP164" s="125">
        <v>2.0339999999999998</v>
      </c>
      <c r="AQ164" s="122">
        <v>4466.5069999999996</v>
      </c>
      <c r="AR164" s="97"/>
      <c r="AS164" s="123">
        <v>431.38799999999998</v>
      </c>
      <c r="AT164" s="124">
        <v>15.67</v>
      </c>
      <c r="AU164" s="125"/>
      <c r="AV164" s="122"/>
      <c r="AW164" s="97">
        <v>23.437000000000001</v>
      </c>
      <c r="AX164" s="123">
        <v>0.8</v>
      </c>
      <c r="AY164" s="124">
        <v>65.31</v>
      </c>
      <c r="AZ164" s="125">
        <v>0.502</v>
      </c>
    </row>
    <row r="165" spans="1:52" ht="30" x14ac:dyDescent="0.25">
      <c r="A165" s="117" t="s">
        <v>460</v>
      </c>
      <c r="B165" s="118" t="s">
        <v>1158</v>
      </c>
      <c r="C165" s="119" t="s">
        <v>1159</v>
      </c>
      <c r="D165" s="120" t="s">
        <v>1160</v>
      </c>
      <c r="E165" s="121">
        <v>6277</v>
      </c>
      <c r="F165" s="117">
        <v>67</v>
      </c>
      <c r="G165" s="118">
        <v>56.713999999999999</v>
      </c>
      <c r="H165" s="119">
        <v>123</v>
      </c>
      <c r="I165" s="120">
        <v>1</v>
      </c>
      <c r="J165" s="121">
        <v>0.57099999999999995</v>
      </c>
      <c r="K165" s="117">
        <v>10700.028</v>
      </c>
      <c r="L165" s="118">
        <v>114.211</v>
      </c>
      <c r="M165" s="119">
        <v>96.677000000000007</v>
      </c>
      <c r="N165" s="120">
        <v>209.67099999999999</v>
      </c>
      <c r="O165" s="121">
        <v>1.7050000000000001</v>
      </c>
      <c r="P165" s="117">
        <v>0.97399999999999998</v>
      </c>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22">
        <v>586634</v>
      </c>
      <c r="AM165" s="97">
        <v>3.6120000000000001</v>
      </c>
      <c r="AN165" s="123">
        <v>29.6</v>
      </c>
      <c r="AO165" s="124">
        <v>6.9329999999999998</v>
      </c>
      <c r="AP165" s="125">
        <v>4.2290000000000001</v>
      </c>
      <c r="AQ165" s="122">
        <v>13767.119000000001</v>
      </c>
      <c r="AR165" s="97"/>
      <c r="AS165" s="123">
        <v>258.31400000000002</v>
      </c>
      <c r="AT165" s="124">
        <v>12.54</v>
      </c>
      <c r="AU165" s="125">
        <v>7.4</v>
      </c>
      <c r="AV165" s="122">
        <v>42.9</v>
      </c>
      <c r="AW165" s="97">
        <v>67.778999999999996</v>
      </c>
      <c r="AX165" s="123">
        <v>3.1</v>
      </c>
      <c r="AY165" s="124">
        <v>71.680000000000007</v>
      </c>
      <c r="AZ165" s="125">
        <v>0.72</v>
      </c>
    </row>
    <row r="166" spans="1:52" x14ac:dyDescent="0.25">
      <c r="A166" s="117" t="s">
        <v>462</v>
      </c>
      <c r="B166" s="118" t="s">
        <v>1161</v>
      </c>
      <c r="C166" s="119" t="s">
        <v>1162</v>
      </c>
      <c r="D166" s="120" t="s">
        <v>1163</v>
      </c>
      <c r="E166" s="121">
        <v>437379</v>
      </c>
      <c r="F166" s="117">
        <v>0</v>
      </c>
      <c r="G166" s="118">
        <v>5904.4290000000001</v>
      </c>
      <c r="H166" s="119">
        <v>8727</v>
      </c>
      <c r="I166" s="120">
        <v>0</v>
      </c>
      <c r="J166" s="121">
        <v>64</v>
      </c>
      <c r="K166" s="117">
        <v>43307.982000000004</v>
      </c>
      <c r="L166" s="118">
        <v>0</v>
      </c>
      <c r="M166" s="119">
        <v>584.63900000000001</v>
      </c>
      <c r="N166" s="120">
        <v>864.12199999999996</v>
      </c>
      <c r="O166" s="121">
        <v>0</v>
      </c>
      <c r="P166" s="117">
        <v>6.3369999999999997</v>
      </c>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22">
        <v>10099270</v>
      </c>
      <c r="AM166" s="97">
        <v>24.718</v>
      </c>
      <c r="AN166" s="123">
        <v>41</v>
      </c>
      <c r="AO166" s="124">
        <v>19.984999999999999</v>
      </c>
      <c r="AP166" s="125">
        <v>13.433</v>
      </c>
      <c r="AQ166" s="122">
        <v>46949.283000000003</v>
      </c>
      <c r="AR166" s="97">
        <v>0.5</v>
      </c>
      <c r="AS166" s="123">
        <v>133.982</v>
      </c>
      <c r="AT166" s="124">
        <v>4.79</v>
      </c>
      <c r="AU166" s="125">
        <v>18.8</v>
      </c>
      <c r="AV166" s="122">
        <v>18.899999999999999</v>
      </c>
      <c r="AW166" s="97"/>
      <c r="AX166" s="123">
        <v>2.2200000000000002</v>
      </c>
      <c r="AY166" s="124">
        <v>82.8</v>
      </c>
      <c r="AZ166" s="125">
        <v>0.93300000000000005</v>
      </c>
    </row>
    <row r="167" spans="1:52" x14ac:dyDescent="0.25">
      <c r="A167" s="117" t="s">
        <v>464</v>
      </c>
      <c r="B167" s="118" t="s">
        <v>1164</v>
      </c>
      <c r="C167" s="119" t="s">
        <v>1165</v>
      </c>
      <c r="D167" s="120" t="s">
        <v>1166</v>
      </c>
      <c r="E167" s="121">
        <v>452296</v>
      </c>
      <c r="F167" s="117">
        <v>0</v>
      </c>
      <c r="G167" s="118">
        <v>3442.7139999999999</v>
      </c>
      <c r="H167" s="119">
        <v>7704</v>
      </c>
      <c r="I167" s="120">
        <v>59</v>
      </c>
      <c r="J167" s="121">
        <v>77.856999999999999</v>
      </c>
      <c r="K167" s="117">
        <v>52260.654000000002</v>
      </c>
      <c r="L167" s="118">
        <v>0</v>
      </c>
      <c r="M167" s="119">
        <v>397.78899999999999</v>
      </c>
      <c r="N167" s="120">
        <v>890.16099999999994</v>
      </c>
      <c r="O167" s="121">
        <v>6.8170000000000002</v>
      </c>
      <c r="P167" s="117">
        <v>8.9960000000000004</v>
      </c>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22">
        <v>8654618</v>
      </c>
      <c r="AM167" s="97">
        <v>214.24299999999999</v>
      </c>
      <c r="AN167" s="123">
        <v>43.1</v>
      </c>
      <c r="AO167" s="124">
        <v>18.436</v>
      </c>
      <c r="AP167" s="125">
        <v>12.644</v>
      </c>
      <c r="AQ167" s="122">
        <v>57410.165999999997</v>
      </c>
      <c r="AR167" s="97"/>
      <c r="AS167" s="123">
        <v>99.739000000000004</v>
      </c>
      <c r="AT167" s="124">
        <v>5.59</v>
      </c>
      <c r="AU167" s="125">
        <v>22.6</v>
      </c>
      <c r="AV167" s="122">
        <v>28.9</v>
      </c>
      <c r="AW167" s="97"/>
      <c r="AX167" s="123">
        <v>4.53</v>
      </c>
      <c r="AY167" s="124">
        <v>83.78</v>
      </c>
      <c r="AZ167" s="125">
        <v>0.94399999999999995</v>
      </c>
    </row>
    <row r="168" spans="1:52" x14ac:dyDescent="0.25">
      <c r="A168" s="117" t="s">
        <v>466</v>
      </c>
      <c r="B168" s="118" t="s">
        <v>1167</v>
      </c>
      <c r="C168" s="119" t="s">
        <v>1168</v>
      </c>
      <c r="D168" s="120" t="s">
        <v>1169</v>
      </c>
      <c r="E168" s="121">
        <v>11526</v>
      </c>
      <c r="F168" s="117">
        <v>92</v>
      </c>
      <c r="G168" s="118">
        <v>100.714</v>
      </c>
      <c r="H168" s="119">
        <v>717</v>
      </c>
      <c r="I168" s="120">
        <v>6</v>
      </c>
      <c r="J168" s="121">
        <v>8.1430000000000007</v>
      </c>
      <c r="K168" s="117">
        <v>658.60400000000004</v>
      </c>
      <c r="L168" s="118">
        <v>5.2569999999999997</v>
      </c>
      <c r="M168" s="119">
        <v>5.7549999999999999</v>
      </c>
      <c r="N168" s="120">
        <v>40.97</v>
      </c>
      <c r="O168" s="121">
        <v>0.34300000000000003</v>
      </c>
      <c r="P168" s="117">
        <v>0.46500000000000002</v>
      </c>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22">
        <v>17500657</v>
      </c>
      <c r="AM168" s="97"/>
      <c r="AN168" s="123">
        <v>21.7</v>
      </c>
      <c r="AO168" s="124"/>
      <c r="AP168" s="125">
        <v>2.577</v>
      </c>
      <c r="AQ168" s="122"/>
      <c r="AR168" s="97"/>
      <c r="AS168" s="123">
        <v>376.26400000000001</v>
      </c>
      <c r="AT168" s="124"/>
      <c r="AU168" s="125"/>
      <c r="AV168" s="122"/>
      <c r="AW168" s="97">
        <v>70.597999999999999</v>
      </c>
      <c r="AX168" s="123">
        <v>1.5</v>
      </c>
      <c r="AY168" s="124">
        <v>72.7</v>
      </c>
      <c r="AZ168" s="125">
        <v>0.53600000000000003</v>
      </c>
    </row>
    <row r="169" spans="1:52" x14ac:dyDescent="0.25">
      <c r="A169" s="117" t="s">
        <v>468</v>
      </c>
      <c r="B169" s="118" t="s">
        <v>1170</v>
      </c>
      <c r="C169" s="119" t="s">
        <v>1171</v>
      </c>
      <c r="D169" s="120" t="s">
        <v>1172</v>
      </c>
      <c r="E169" s="121">
        <v>802</v>
      </c>
      <c r="F169" s="117">
        <v>3</v>
      </c>
      <c r="G169" s="118">
        <v>3.1429999999999998</v>
      </c>
      <c r="H169" s="119">
        <v>7</v>
      </c>
      <c r="I169" s="120">
        <v>0</v>
      </c>
      <c r="J169" s="121">
        <v>0</v>
      </c>
      <c r="K169" s="117">
        <v>33.673999999999999</v>
      </c>
      <c r="L169" s="118">
        <v>0.126</v>
      </c>
      <c r="M169" s="119">
        <v>0.13200000000000001</v>
      </c>
      <c r="N169" s="120">
        <v>0.29399999999999998</v>
      </c>
      <c r="O169" s="121">
        <v>0</v>
      </c>
      <c r="P169" s="117">
        <v>0</v>
      </c>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22">
        <v>23816775</v>
      </c>
      <c r="AM169" s="97"/>
      <c r="AN169" s="123">
        <v>42.2</v>
      </c>
      <c r="AO169" s="124"/>
      <c r="AP169" s="125">
        <v>8.3529999999999998</v>
      </c>
      <c r="AQ169" s="122"/>
      <c r="AR169" s="97"/>
      <c r="AS169" s="123">
        <v>103.95699999999999</v>
      </c>
      <c r="AT169" s="124"/>
      <c r="AU169" s="125"/>
      <c r="AV169" s="122"/>
      <c r="AW169" s="97"/>
      <c r="AX169" s="123"/>
      <c r="AY169" s="124">
        <v>80.459999999999994</v>
      </c>
      <c r="AZ169" s="125"/>
    </row>
    <row r="170" spans="1:52" x14ac:dyDescent="0.25">
      <c r="A170" s="117" t="s">
        <v>470</v>
      </c>
      <c r="B170" s="118" t="s">
        <v>1173</v>
      </c>
      <c r="C170" s="119" t="s">
        <v>471</v>
      </c>
      <c r="D170" s="120" t="s">
        <v>1174</v>
      </c>
      <c r="E170" s="121">
        <v>13296</v>
      </c>
      <c r="F170" s="117">
        <v>0</v>
      </c>
      <c r="G170" s="118">
        <v>22.571000000000002</v>
      </c>
      <c r="H170" s="119">
        <v>90</v>
      </c>
      <c r="I170" s="120">
        <v>0</v>
      </c>
      <c r="J170" s="121">
        <v>0.14299999999999999</v>
      </c>
      <c r="K170" s="117">
        <v>1394.0550000000001</v>
      </c>
      <c r="L170" s="118">
        <v>0</v>
      </c>
      <c r="M170" s="119">
        <v>2.367</v>
      </c>
      <c r="N170" s="120">
        <v>9.4359999999999999</v>
      </c>
      <c r="O170" s="121">
        <v>0</v>
      </c>
      <c r="P170" s="117">
        <v>1.4999999999999999E-2</v>
      </c>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22">
        <v>9537642</v>
      </c>
      <c r="AM170" s="97">
        <v>64.281000000000006</v>
      </c>
      <c r="AN170" s="123">
        <v>23.3</v>
      </c>
      <c r="AO170" s="124">
        <v>3.4660000000000002</v>
      </c>
      <c r="AP170" s="125">
        <v>2.1549999999999998</v>
      </c>
      <c r="AQ170" s="122">
        <v>2896.913</v>
      </c>
      <c r="AR170" s="97">
        <v>4.8</v>
      </c>
      <c r="AS170" s="123">
        <v>427.69799999999998</v>
      </c>
      <c r="AT170" s="124">
        <v>7.11</v>
      </c>
      <c r="AU170" s="125"/>
      <c r="AV170" s="122"/>
      <c r="AW170" s="97">
        <v>72.703999999999994</v>
      </c>
      <c r="AX170" s="123">
        <v>4.8</v>
      </c>
      <c r="AY170" s="124">
        <v>71.099999999999994</v>
      </c>
      <c r="AZ170" s="125">
        <v>0.65</v>
      </c>
    </row>
    <row r="171" spans="1:52" x14ac:dyDescent="0.25">
      <c r="A171" s="117" t="s">
        <v>472</v>
      </c>
      <c r="B171" s="118" t="s">
        <v>1175</v>
      </c>
      <c r="C171" s="119" t="s">
        <v>1176</v>
      </c>
      <c r="D171" s="120" t="s">
        <v>1177</v>
      </c>
      <c r="E171" s="121">
        <v>509</v>
      </c>
      <c r="F171" s="117">
        <v>0</v>
      </c>
      <c r="G171" s="118">
        <v>0</v>
      </c>
      <c r="H171" s="119">
        <v>21</v>
      </c>
      <c r="I171" s="120">
        <v>0</v>
      </c>
      <c r="J171" s="121">
        <v>0</v>
      </c>
      <c r="K171" s="117">
        <v>8.5210000000000008</v>
      </c>
      <c r="L171" s="118">
        <v>0</v>
      </c>
      <c r="M171" s="119">
        <v>0</v>
      </c>
      <c r="N171" s="120">
        <v>0.35199999999999998</v>
      </c>
      <c r="O171" s="121">
        <v>0</v>
      </c>
      <c r="P171" s="117">
        <v>0</v>
      </c>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22">
        <v>59734213</v>
      </c>
      <c r="AM171" s="97">
        <v>64.698999999999998</v>
      </c>
      <c r="AN171" s="123">
        <v>17.7</v>
      </c>
      <c r="AO171" s="124">
        <v>3.1080000000000001</v>
      </c>
      <c r="AP171" s="125">
        <v>1.8740000000000001</v>
      </c>
      <c r="AQ171" s="122">
        <v>2683.3040000000001</v>
      </c>
      <c r="AR171" s="97">
        <v>49.1</v>
      </c>
      <c r="AS171" s="123">
        <v>217.28800000000001</v>
      </c>
      <c r="AT171" s="124">
        <v>5.75</v>
      </c>
      <c r="AU171" s="125">
        <v>3.3</v>
      </c>
      <c r="AV171" s="122">
        <v>26.7</v>
      </c>
      <c r="AW171" s="97">
        <v>47.953000000000003</v>
      </c>
      <c r="AX171" s="123">
        <v>0.7</v>
      </c>
      <c r="AY171" s="124">
        <v>65.459999999999994</v>
      </c>
      <c r="AZ171" s="125">
        <v>0.53800000000000003</v>
      </c>
    </row>
    <row r="172" spans="1:52" x14ac:dyDescent="0.25">
      <c r="A172" s="117" t="s">
        <v>474</v>
      </c>
      <c r="B172" s="118" t="s">
        <v>1178</v>
      </c>
      <c r="C172" s="119" t="s">
        <v>1179</v>
      </c>
      <c r="D172" s="120" t="s">
        <v>1180</v>
      </c>
      <c r="E172" s="121">
        <v>7379</v>
      </c>
      <c r="F172" s="117">
        <v>216</v>
      </c>
      <c r="G172" s="118">
        <v>194.143</v>
      </c>
      <c r="H172" s="119">
        <v>64</v>
      </c>
      <c r="I172" s="120">
        <v>1</v>
      </c>
      <c r="J172" s="121">
        <v>0.57099999999999995</v>
      </c>
      <c r="K172" s="117">
        <v>105.71599999999999</v>
      </c>
      <c r="L172" s="118">
        <v>3.0950000000000002</v>
      </c>
      <c r="M172" s="119">
        <v>2.7810000000000001</v>
      </c>
      <c r="N172" s="120">
        <v>0.91700000000000004</v>
      </c>
      <c r="O172" s="121">
        <v>1.4E-2</v>
      </c>
      <c r="P172" s="117">
        <v>8.0000000000000002E-3</v>
      </c>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22">
        <v>69799978</v>
      </c>
      <c r="AM172" s="97">
        <v>135.13200000000001</v>
      </c>
      <c r="AN172" s="123">
        <v>40.1</v>
      </c>
      <c r="AO172" s="124">
        <v>11.372999999999999</v>
      </c>
      <c r="AP172" s="125">
        <v>6.89</v>
      </c>
      <c r="AQ172" s="122">
        <v>16277.671</v>
      </c>
      <c r="AR172" s="97">
        <v>0.1</v>
      </c>
      <c r="AS172" s="123">
        <v>109.861</v>
      </c>
      <c r="AT172" s="124">
        <v>7.04</v>
      </c>
      <c r="AU172" s="125">
        <v>1.9</v>
      </c>
      <c r="AV172" s="122">
        <v>38.799999999999997</v>
      </c>
      <c r="AW172" s="97">
        <v>90.67</v>
      </c>
      <c r="AX172" s="123">
        <v>2.1</v>
      </c>
      <c r="AY172" s="124">
        <v>77.150000000000006</v>
      </c>
      <c r="AZ172" s="125">
        <v>0.755</v>
      </c>
    </row>
    <row r="173" spans="1:52" x14ac:dyDescent="0.25">
      <c r="A173" s="117" t="s">
        <v>476</v>
      </c>
      <c r="B173" s="118" t="s">
        <v>1181</v>
      </c>
      <c r="C173" s="119" t="s">
        <v>477</v>
      </c>
      <c r="D173" s="120" t="s">
        <v>1182</v>
      </c>
      <c r="E173" s="121">
        <v>44</v>
      </c>
      <c r="F173" s="117">
        <v>0</v>
      </c>
      <c r="G173" s="118">
        <v>0.42899999999999999</v>
      </c>
      <c r="H173" s="119"/>
      <c r="I173" s="120"/>
      <c r="J173" s="121">
        <v>0</v>
      </c>
      <c r="K173" s="117">
        <v>33.372999999999998</v>
      </c>
      <c r="L173" s="118">
        <v>0</v>
      </c>
      <c r="M173" s="119">
        <v>0.32500000000000001</v>
      </c>
      <c r="N173" s="120"/>
      <c r="O173" s="121"/>
      <c r="P173" s="117">
        <v>0</v>
      </c>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22">
        <v>1318442</v>
      </c>
      <c r="AM173" s="97">
        <v>87.176000000000002</v>
      </c>
      <c r="AN173" s="123">
        <v>18</v>
      </c>
      <c r="AO173" s="124">
        <v>3.556</v>
      </c>
      <c r="AP173" s="125">
        <v>1.897</v>
      </c>
      <c r="AQ173" s="122">
        <v>6570.1019999999999</v>
      </c>
      <c r="AR173" s="97">
        <v>30.3</v>
      </c>
      <c r="AS173" s="123">
        <v>335.346</v>
      </c>
      <c r="AT173" s="124">
        <v>6.86</v>
      </c>
      <c r="AU173" s="125">
        <v>6.3</v>
      </c>
      <c r="AV173" s="122">
        <v>78.099999999999994</v>
      </c>
      <c r="AW173" s="97">
        <v>28.178000000000001</v>
      </c>
      <c r="AX173" s="123">
        <v>5.9</v>
      </c>
      <c r="AY173" s="124">
        <v>69.5</v>
      </c>
      <c r="AZ173" s="125">
        <v>0.625</v>
      </c>
    </row>
    <row r="174" spans="1:52" x14ac:dyDescent="0.25">
      <c r="A174" s="117" t="s">
        <v>478</v>
      </c>
      <c r="B174" s="118" t="s">
        <v>1183</v>
      </c>
      <c r="C174" s="119" t="s">
        <v>1184</v>
      </c>
      <c r="D174" s="120" t="s">
        <v>1185</v>
      </c>
      <c r="E174" s="121">
        <v>3662</v>
      </c>
      <c r="F174" s="117">
        <v>29</v>
      </c>
      <c r="G174" s="118">
        <v>16.571000000000002</v>
      </c>
      <c r="H174" s="119">
        <v>68</v>
      </c>
      <c r="I174" s="120">
        <v>0</v>
      </c>
      <c r="J174" s="121">
        <v>0</v>
      </c>
      <c r="K174" s="117">
        <v>442.33800000000002</v>
      </c>
      <c r="L174" s="118">
        <v>3.5030000000000001</v>
      </c>
      <c r="M174" s="119">
        <v>2.0019999999999998</v>
      </c>
      <c r="N174" s="120">
        <v>8.2140000000000004</v>
      </c>
      <c r="O174" s="121">
        <v>0</v>
      </c>
      <c r="P174" s="117">
        <v>0</v>
      </c>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22">
        <v>8278737</v>
      </c>
      <c r="AM174" s="97">
        <v>143.36600000000001</v>
      </c>
      <c r="AN174" s="123">
        <v>19.399999999999999</v>
      </c>
      <c r="AO174" s="124">
        <v>2.839</v>
      </c>
      <c r="AP174" s="125">
        <v>1.5249999999999999</v>
      </c>
      <c r="AQ174" s="122">
        <v>1429.8130000000001</v>
      </c>
      <c r="AR174" s="97">
        <v>49.2</v>
      </c>
      <c r="AS174" s="123">
        <v>280.03300000000002</v>
      </c>
      <c r="AT174" s="124">
        <v>6.15</v>
      </c>
      <c r="AU174" s="125">
        <v>0.9</v>
      </c>
      <c r="AV174" s="122">
        <v>14.2</v>
      </c>
      <c r="AW174" s="97">
        <v>10.475</v>
      </c>
      <c r="AX174" s="123">
        <v>0.7</v>
      </c>
      <c r="AY174" s="124">
        <v>61.04</v>
      </c>
      <c r="AZ174" s="125">
        <v>0.503</v>
      </c>
    </row>
    <row r="175" spans="1:52" ht="30" x14ac:dyDescent="0.25">
      <c r="A175" s="117" t="s">
        <v>480</v>
      </c>
      <c r="B175" s="118" t="s">
        <v>1186</v>
      </c>
      <c r="C175" s="119" t="s">
        <v>1187</v>
      </c>
      <c r="D175" s="120" t="s">
        <v>1188</v>
      </c>
      <c r="E175" s="121">
        <v>7158</v>
      </c>
      <c r="F175" s="117">
        <v>8</v>
      </c>
      <c r="G175" s="118">
        <v>8.7140000000000004</v>
      </c>
      <c r="H175" s="119">
        <v>127</v>
      </c>
      <c r="I175" s="120">
        <v>0</v>
      </c>
      <c r="J175" s="121">
        <v>0.28599999999999998</v>
      </c>
      <c r="K175" s="117">
        <v>5114.7169999999996</v>
      </c>
      <c r="L175" s="118">
        <v>5.7160000000000002</v>
      </c>
      <c r="M175" s="119">
        <v>6.2270000000000003</v>
      </c>
      <c r="N175" s="120">
        <v>90.747</v>
      </c>
      <c r="O175" s="121">
        <v>0</v>
      </c>
      <c r="P175" s="117">
        <v>0.20399999999999999</v>
      </c>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22">
        <v>1399491</v>
      </c>
      <c r="AM175" s="97">
        <v>266.88600000000002</v>
      </c>
      <c r="AN175" s="123">
        <v>36.200000000000003</v>
      </c>
      <c r="AO175" s="124">
        <v>10.013999999999999</v>
      </c>
      <c r="AP175" s="125">
        <v>5.819</v>
      </c>
      <c r="AQ175" s="122">
        <v>28763.071</v>
      </c>
      <c r="AR175" s="97"/>
      <c r="AS175" s="123">
        <v>228.46700000000001</v>
      </c>
      <c r="AT175" s="124">
        <v>10.97</v>
      </c>
      <c r="AU175" s="125"/>
      <c r="AV175" s="122"/>
      <c r="AW175" s="97">
        <v>89.442999999999998</v>
      </c>
      <c r="AX175" s="123">
        <v>3</v>
      </c>
      <c r="AY175" s="124">
        <v>73.510000000000005</v>
      </c>
      <c r="AZ175" s="125">
        <v>0.78400000000000003</v>
      </c>
    </row>
    <row r="176" spans="1:52" x14ac:dyDescent="0.25">
      <c r="A176" s="117" t="s">
        <v>482</v>
      </c>
      <c r="B176" s="118" t="s">
        <v>1189</v>
      </c>
      <c r="C176" s="119" t="s">
        <v>1190</v>
      </c>
      <c r="D176" s="120" t="s">
        <v>1191</v>
      </c>
      <c r="E176" s="121">
        <v>140557</v>
      </c>
      <c r="F176" s="117">
        <v>1417</v>
      </c>
      <c r="G176" s="118">
        <v>1711.2860000000001</v>
      </c>
      <c r="H176" s="119">
        <v>4730</v>
      </c>
      <c r="I176" s="120">
        <v>54</v>
      </c>
      <c r="J176" s="121">
        <v>49.286000000000001</v>
      </c>
      <c r="K176" s="117">
        <v>11892.846</v>
      </c>
      <c r="L176" s="118">
        <v>119.896</v>
      </c>
      <c r="M176" s="119">
        <v>144.79599999999999</v>
      </c>
      <c r="N176" s="120">
        <v>400.21600000000001</v>
      </c>
      <c r="O176" s="121">
        <v>4.569</v>
      </c>
      <c r="P176" s="117">
        <v>4.17</v>
      </c>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22">
        <v>11818618</v>
      </c>
      <c r="AM176" s="97">
        <v>74.227999999999994</v>
      </c>
      <c r="AN176" s="123">
        <v>32.700000000000003</v>
      </c>
      <c r="AO176" s="124">
        <v>8.0009999999999994</v>
      </c>
      <c r="AP176" s="125">
        <v>5.0750000000000002</v>
      </c>
      <c r="AQ176" s="122">
        <v>10849.297</v>
      </c>
      <c r="AR176" s="97">
        <v>2</v>
      </c>
      <c r="AS176" s="123">
        <v>318.99099999999999</v>
      </c>
      <c r="AT176" s="124">
        <v>8.52</v>
      </c>
      <c r="AU176" s="125">
        <v>1.1000000000000001</v>
      </c>
      <c r="AV176" s="122">
        <v>65.8</v>
      </c>
      <c r="AW176" s="97">
        <v>78.686999999999998</v>
      </c>
      <c r="AX176" s="123">
        <v>2.2999999999999998</v>
      </c>
      <c r="AY176" s="124">
        <v>76.7</v>
      </c>
      <c r="AZ176" s="125">
        <v>0.73499999999999999</v>
      </c>
    </row>
    <row r="177" spans="1:52" x14ac:dyDescent="0.25">
      <c r="A177" s="117" t="s">
        <v>484</v>
      </c>
      <c r="B177" s="118" t="s">
        <v>1192</v>
      </c>
      <c r="C177" s="119" t="s">
        <v>1193</v>
      </c>
      <c r="D177" s="120" t="s">
        <v>1194</v>
      </c>
      <c r="E177" s="121">
        <v>2220855</v>
      </c>
      <c r="F177" s="117">
        <v>12203</v>
      </c>
      <c r="G177" s="118">
        <v>14657.143</v>
      </c>
      <c r="H177" s="119">
        <v>21093</v>
      </c>
      <c r="I177" s="120">
        <v>212</v>
      </c>
      <c r="J177" s="121">
        <v>246</v>
      </c>
      <c r="K177" s="117">
        <v>26332.458999999999</v>
      </c>
      <c r="L177" s="118">
        <v>144.69</v>
      </c>
      <c r="M177" s="119">
        <v>173.78800000000001</v>
      </c>
      <c r="N177" s="120">
        <v>250.09800000000001</v>
      </c>
      <c r="O177" s="121">
        <v>2.5139999999999998</v>
      </c>
      <c r="P177" s="117">
        <v>2.9169999999999998</v>
      </c>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22">
        <v>84339067</v>
      </c>
      <c r="AM177" s="97">
        <v>104.914</v>
      </c>
      <c r="AN177" s="123">
        <v>31.6</v>
      </c>
      <c r="AO177" s="124">
        <v>8.1530000000000005</v>
      </c>
      <c r="AP177" s="125">
        <v>5.0609999999999999</v>
      </c>
      <c r="AQ177" s="122">
        <v>25129.341</v>
      </c>
      <c r="AR177" s="97">
        <v>0.2</v>
      </c>
      <c r="AS177" s="123">
        <v>171.285</v>
      </c>
      <c r="AT177" s="124">
        <v>12.13</v>
      </c>
      <c r="AU177" s="125">
        <v>14.1</v>
      </c>
      <c r="AV177" s="122">
        <v>41.1</v>
      </c>
      <c r="AW177" s="97"/>
      <c r="AX177" s="123">
        <v>2.81</v>
      </c>
      <c r="AY177" s="124">
        <v>77.69</v>
      </c>
      <c r="AZ177" s="125">
        <v>0.79100000000000004</v>
      </c>
    </row>
    <row r="178" spans="1:52" x14ac:dyDescent="0.25">
      <c r="A178" s="117" t="s">
        <v>486</v>
      </c>
      <c r="B178" s="118" t="s">
        <v>1195</v>
      </c>
      <c r="C178" s="119" t="s">
        <v>487</v>
      </c>
      <c r="D178" s="120" t="s">
        <v>1196</v>
      </c>
      <c r="E178" s="121">
        <v>35511</v>
      </c>
      <c r="F178" s="117">
        <v>295</v>
      </c>
      <c r="G178" s="118">
        <v>307.286</v>
      </c>
      <c r="H178" s="119">
        <v>265</v>
      </c>
      <c r="I178" s="120">
        <v>14</v>
      </c>
      <c r="J178" s="121">
        <v>2.8570000000000002</v>
      </c>
      <c r="K178" s="117">
        <v>776.34900000000005</v>
      </c>
      <c r="L178" s="118">
        <v>6.4489999999999998</v>
      </c>
      <c r="M178" s="119">
        <v>6.718</v>
      </c>
      <c r="N178" s="120">
        <v>5.7930000000000001</v>
      </c>
      <c r="O178" s="121">
        <v>0.30599999999999999</v>
      </c>
      <c r="P178" s="117">
        <v>6.2E-2</v>
      </c>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22">
        <v>45741000</v>
      </c>
      <c r="AM178" s="97">
        <v>213.75899999999999</v>
      </c>
      <c r="AN178" s="123">
        <v>16.399999999999999</v>
      </c>
      <c r="AO178" s="124">
        <v>2.1680000000000001</v>
      </c>
      <c r="AP178" s="125">
        <v>1.3080000000000001</v>
      </c>
      <c r="AQ178" s="122">
        <v>1697.7070000000001</v>
      </c>
      <c r="AR178" s="97">
        <v>41.6</v>
      </c>
      <c r="AS178" s="123">
        <v>213.333</v>
      </c>
      <c r="AT178" s="124">
        <v>2.5</v>
      </c>
      <c r="AU178" s="125">
        <v>3.4</v>
      </c>
      <c r="AV178" s="122">
        <v>16.7</v>
      </c>
      <c r="AW178" s="97">
        <v>21.222000000000001</v>
      </c>
      <c r="AX178" s="123">
        <v>0.5</v>
      </c>
      <c r="AY178" s="124">
        <v>63.37</v>
      </c>
      <c r="AZ178" s="125">
        <v>0.51600000000000001</v>
      </c>
    </row>
    <row r="179" spans="1:52" x14ac:dyDescent="0.25">
      <c r="A179" s="117" t="s">
        <v>488</v>
      </c>
      <c r="B179" s="118" t="s">
        <v>1197</v>
      </c>
      <c r="C179" s="119" t="s">
        <v>1198</v>
      </c>
      <c r="D179" s="120" t="s">
        <v>1199</v>
      </c>
      <c r="E179" s="121">
        <v>1096855</v>
      </c>
      <c r="F179" s="117">
        <v>9858</v>
      </c>
      <c r="G179" s="118">
        <v>7896</v>
      </c>
      <c r="H179" s="119">
        <v>19437</v>
      </c>
      <c r="I179" s="120">
        <v>156</v>
      </c>
      <c r="J179" s="121">
        <v>168.857</v>
      </c>
      <c r="K179" s="117">
        <v>25080.281999999999</v>
      </c>
      <c r="L179" s="118">
        <v>225.40899999999999</v>
      </c>
      <c r="M179" s="119">
        <v>180.547</v>
      </c>
      <c r="N179" s="120">
        <v>444.43900000000002</v>
      </c>
      <c r="O179" s="121">
        <v>3.5670000000000002</v>
      </c>
      <c r="P179" s="117">
        <v>3.8610000000000002</v>
      </c>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22">
        <v>43733759</v>
      </c>
      <c r="AM179" s="97">
        <v>77.39</v>
      </c>
      <c r="AN179" s="123">
        <v>41.4</v>
      </c>
      <c r="AO179" s="124">
        <v>16.462</v>
      </c>
      <c r="AP179" s="125">
        <v>11.132999999999999</v>
      </c>
      <c r="AQ179" s="122">
        <v>7894.393</v>
      </c>
      <c r="AR179" s="97">
        <v>0.1</v>
      </c>
      <c r="AS179" s="123">
        <v>539.84900000000005</v>
      </c>
      <c r="AT179" s="124">
        <v>7.11</v>
      </c>
      <c r="AU179" s="125">
        <v>13.5</v>
      </c>
      <c r="AV179" s="122">
        <v>47.4</v>
      </c>
      <c r="AW179" s="97"/>
      <c r="AX179" s="123">
        <v>8.8000000000000007</v>
      </c>
      <c r="AY179" s="124">
        <v>72.06</v>
      </c>
      <c r="AZ179" s="125">
        <v>0.751</v>
      </c>
    </row>
    <row r="180" spans="1:52" ht="30" x14ac:dyDescent="0.25">
      <c r="A180" s="117" t="s">
        <v>490</v>
      </c>
      <c r="B180" s="118" t="s">
        <v>1200</v>
      </c>
      <c r="C180" s="119" t="s">
        <v>1201</v>
      </c>
      <c r="D180" s="120" t="s">
        <v>1202</v>
      </c>
      <c r="E180" s="121">
        <v>209678</v>
      </c>
      <c r="F180" s="117">
        <v>1856</v>
      </c>
      <c r="G180" s="118">
        <v>1430.4290000000001</v>
      </c>
      <c r="H180" s="119">
        <v>671</v>
      </c>
      <c r="I180" s="120">
        <v>2</v>
      </c>
      <c r="J180" s="121">
        <v>2.5710000000000002</v>
      </c>
      <c r="K180" s="117">
        <v>21200.153999999999</v>
      </c>
      <c r="L180" s="118">
        <v>187.65700000000001</v>
      </c>
      <c r="M180" s="119">
        <v>144.62799999999999</v>
      </c>
      <c r="N180" s="120">
        <v>67.843999999999994</v>
      </c>
      <c r="O180" s="121">
        <v>0.20200000000000001</v>
      </c>
      <c r="P180" s="117">
        <v>0.26</v>
      </c>
      <c r="Q180" s="103"/>
      <c r="R180" s="103"/>
      <c r="S180" s="103"/>
      <c r="T180" s="103"/>
      <c r="U180" s="103"/>
      <c r="V180" s="103"/>
      <c r="W180" s="103"/>
      <c r="X180" s="103"/>
      <c r="Y180" s="103"/>
      <c r="Z180" s="103">
        <v>145163</v>
      </c>
      <c r="AA180" s="103">
        <v>21035504</v>
      </c>
      <c r="AB180" s="103">
        <v>2126.8609999999999</v>
      </c>
      <c r="AC180" s="103">
        <v>14.677</v>
      </c>
      <c r="AD180" s="103">
        <v>143691</v>
      </c>
      <c r="AE180" s="103">
        <v>14.528</v>
      </c>
      <c r="AF180" s="103"/>
      <c r="AG180" s="103"/>
      <c r="AH180" s="103" t="s">
        <v>1203</v>
      </c>
      <c r="AI180" s="103"/>
      <c r="AJ180" s="103"/>
      <c r="AK180" s="103"/>
      <c r="AL180" s="122">
        <v>9890400</v>
      </c>
      <c r="AM180" s="97">
        <v>112.44199999999999</v>
      </c>
      <c r="AN180" s="123">
        <v>34</v>
      </c>
      <c r="AO180" s="124">
        <v>1.1439999999999999</v>
      </c>
      <c r="AP180" s="125">
        <v>0.52600000000000002</v>
      </c>
      <c r="AQ180" s="122">
        <v>67293.482999999993</v>
      </c>
      <c r="AR180" s="97"/>
      <c r="AS180" s="123">
        <v>317.83999999999997</v>
      </c>
      <c r="AT180" s="124">
        <v>17.260000000000002</v>
      </c>
      <c r="AU180" s="125">
        <v>1.2</v>
      </c>
      <c r="AV180" s="122">
        <v>37.4</v>
      </c>
      <c r="AW180" s="97"/>
      <c r="AX180" s="123">
        <v>1.2</v>
      </c>
      <c r="AY180" s="124">
        <v>77.97</v>
      </c>
      <c r="AZ180" s="125">
        <v>0.86299999999999999</v>
      </c>
    </row>
    <row r="181" spans="1:52" x14ac:dyDescent="0.25">
      <c r="A181" s="117" t="s">
        <v>492</v>
      </c>
      <c r="B181" s="118" t="s">
        <v>1204</v>
      </c>
      <c r="C181" s="119" t="s">
        <v>1205</v>
      </c>
      <c r="D181" s="120" t="s">
        <v>1206</v>
      </c>
      <c r="E181" s="121">
        <v>2549689</v>
      </c>
      <c r="F181" s="117">
        <v>53458</v>
      </c>
      <c r="G181" s="118">
        <v>45963.142999999996</v>
      </c>
      <c r="H181" s="119">
        <v>74237</v>
      </c>
      <c r="I181" s="120">
        <v>615</v>
      </c>
      <c r="J181" s="121">
        <v>562.14300000000003</v>
      </c>
      <c r="K181" s="117">
        <v>37558.39</v>
      </c>
      <c r="L181" s="118">
        <v>787.46699999999998</v>
      </c>
      <c r="M181" s="119">
        <v>677.06399999999996</v>
      </c>
      <c r="N181" s="120">
        <v>1093.5540000000001</v>
      </c>
      <c r="O181" s="121">
        <v>9.0589999999999993</v>
      </c>
      <c r="P181" s="117">
        <v>8.2810000000000006</v>
      </c>
      <c r="Q181" s="103"/>
      <c r="R181" s="103"/>
      <c r="S181" s="103"/>
      <c r="T181" s="103"/>
      <c r="U181" s="103"/>
      <c r="V181" s="103"/>
      <c r="W181" s="103"/>
      <c r="X181" s="103"/>
      <c r="Y181" s="103"/>
      <c r="Z181" s="103"/>
      <c r="AA181" s="103"/>
      <c r="AB181" s="103"/>
      <c r="AC181" s="103"/>
      <c r="AD181" s="103"/>
      <c r="AE181" s="103"/>
      <c r="AF181" s="103"/>
      <c r="AG181" s="103"/>
      <c r="AH181" s="103"/>
      <c r="AI181" s="103">
        <v>1000000</v>
      </c>
      <c r="AJ181" s="103">
        <v>1.47</v>
      </c>
      <c r="AK181" s="103"/>
      <c r="AL181" s="122">
        <v>67886004</v>
      </c>
      <c r="AM181" s="97">
        <v>272.89800000000002</v>
      </c>
      <c r="AN181" s="123">
        <v>40.799999999999997</v>
      </c>
      <c r="AO181" s="124">
        <v>18.516999999999999</v>
      </c>
      <c r="AP181" s="125">
        <v>12.526999999999999</v>
      </c>
      <c r="AQ181" s="122">
        <v>39753.243999999999</v>
      </c>
      <c r="AR181" s="97">
        <v>0.2</v>
      </c>
      <c r="AS181" s="123">
        <v>122.137</v>
      </c>
      <c r="AT181" s="124">
        <v>4.28</v>
      </c>
      <c r="AU181" s="125">
        <v>20</v>
      </c>
      <c r="AV181" s="122">
        <v>24.7</v>
      </c>
      <c r="AW181" s="97"/>
      <c r="AX181" s="123">
        <v>2.54</v>
      </c>
      <c r="AY181" s="124">
        <v>81.319999999999993</v>
      </c>
      <c r="AZ181" s="125">
        <v>0.92200000000000004</v>
      </c>
    </row>
    <row r="182" spans="1:52" ht="30" x14ac:dyDescent="0.25">
      <c r="A182" s="117" t="s">
        <v>494</v>
      </c>
      <c r="B182" s="118" t="s">
        <v>1207</v>
      </c>
      <c r="C182" s="119" t="s">
        <v>1208</v>
      </c>
      <c r="D182" s="120" t="s">
        <v>1209</v>
      </c>
      <c r="E182" s="121">
        <v>20128693</v>
      </c>
      <c r="F182" s="117">
        <v>160606</v>
      </c>
      <c r="G182" s="118">
        <v>194737.71400000001</v>
      </c>
      <c r="H182" s="119">
        <v>347788</v>
      </c>
      <c r="I182" s="120">
        <v>2051</v>
      </c>
      <c r="J182" s="121">
        <v>2506</v>
      </c>
      <c r="K182" s="117">
        <v>60811.275000000001</v>
      </c>
      <c r="L182" s="118">
        <v>485.21100000000001</v>
      </c>
      <c r="M182" s="119">
        <v>588.327</v>
      </c>
      <c r="N182" s="120">
        <v>1050.711</v>
      </c>
      <c r="O182" s="121">
        <v>6.1959999999999997</v>
      </c>
      <c r="P182" s="117">
        <v>7.5709999999999997</v>
      </c>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22">
        <v>331002647</v>
      </c>
      <c r="AM182" s="97">
        <v>35.607999999999997</v>
      </c>
      <c r="AN182" s="123">
        <v>38.299999999999997</v>
      </c>
      <c r="AO182" s="124">
        <v>15.413</v>
      </c>
      <c r="AP182" s="125">
        <v>9.7319999999999993</v>
      </c>
      <c r="AQ182" s="122">
        <v>54225.446000000004</v>
      </c>
      <c r="AR182" s="97">
        <v>1.2</v>
      </c>
      <c r="AS182" s="123">
        <v>151.089</v>
      </c>
      <c r="AT182" s="124">
        <v>10.79</v>
      </c>
      <c r="AU182" s="125">
        <v>19.100000000000001</v>
      </c>
      <c r="AV182" s="122">
        <v>24.6</v>
      </c>
      <c r="AW182" s="97"/>
      <c r="AX182" s="123">
        <v>2.77</v>
      </c>
      <c r="AY182" s="124">
        <v>78.86</v>
      </c>
      <c r="AZ182" s="125">
        <v>0.92400000000000004</v>
      </c>
    </row>
    <row r="183" spans="1:52" ht="30" x14ac:dyDescent="0.25">
      <c r="A183" s="117" t="s">
        <v>496</v>
      </c>
      <c r="B183" s="118" t="s">
        <v>1210</v>
      </c>
      <c r="C183" s="119" t="s">
        <v>1211</v>
      </c>
      <c r="D183" s="120" t="s">
        <v>1212</v>
      </c>
      <c r="E183" s="121">
        <v>19753</v>
      </c>
      <c r="F183" s="117">
        <v>634</v>
      </c>
      <c r="G183" s="118">
        <v>557.85699999999997</v>
      </c>
      <c r="H183" s="119">
        <v>193</v>
      </c>
      <c r="I183" s="120">
        <v>12</v>
      </c>
      <c r="J183" s="121">
        <v>7.1429999999999998</v>
      </c>
      <c r="K183" s="117">
        <v>5686.4</v>
      </c>
      <c r="L183" s="118">
        <v>182.51300000000001</v>
      </c>
      <c r="M183" s="119">
        <v>160.59299999999999</v>
      </c>
      <c r="N183" s="120">
        <v>55.56</v>
      </c>
      <c r="O183" s="121">
        <v>3.4550000000000001</v>
      </c>
      <c r="P183" s="117">
        <v>2.056</v>
      </c>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22">
        <v>3473727</v>
      </c>
      <c r="AM183" s="97">
        <v>19.751000000000001</v>
      </c>
      <c r="AN183" s="123">
        <v>35.6</v>
      </c>
      <c r="AO183" s="124">
        <v>14.654999999999999</v>
      </c>
      <c r="AP183" s="125">
        <v>10.361000000000001</v>
      </c>
      <c r="AQ183" s="122">
        <v>20551.409</v>
      </c>
      <c r="AR183" s="97">
        <v>0.1</v>
      </c>
      <c r="AS183" s="123">
        <v>160.708</v>
      </c>
      <c r="AT183" s="124">
        <v>6.93</v>
      </c>
      <c r="AU183" s="125">
        <v>14</v>
      </c>
      <c r="AV183" s="122">
        <v>19.899999999999999</v>
      </c>
      <c r="AW183" s="97"/>
      <c r="AX183" s="123">
        <v>2.8</v>
      </c>
      <c r="AY183" s="124">
        <v>77.91</v>
      </c>
      <c r="AZ183" s="125">
        <v>0.80400000000000005</v>
      </c>
    </row>
    <row r="184" spans="1:52" x14ac:dyDescent="0.25">
      <c r="A184" s="117" t="s">
        <v>498</v>
      </c>
      <c r="B184" s="118" t="s">
        <v>1213</v>
      </c>
      <c r="C184" s="119" t="s">
        <v>1214</v>
      </c>
      <c r="D184" s="120" t="s">
        <v>1215</v>
      </c>
      <c r="E184" s="121">
        <v>77182</v>
      </c>
      <c r="F184" s="117">
        <v>122</v>
      </c>
      <c r="G184" s="118">
        <v>87.713999999999999</v>
      </c>
      <c r="H184" s="119">
        <v>614</v>
      </c>
      <c r="I184" s="120">
        <v>0</v>
      </c>
      <c r="J184" s="121">
        <v>0.28599999999999998</v>
      </c>
      <c r="K184" s="117">
        <v>2306.0610000000001</v>
      </c>
      <c r="L184" s="118">
        <v>3.645</v>
      </c>
      <c r="M184" s="119">
        <v>2.621</v>
      </c>
      <c r="N184" s="120">
        <v>18.344999999999999</v>
      </c>
      <c r="O184" s="121">
        <v>0</v>
      </c>
      <c r="P184" s="117">
        <v>8.9999999999999993E-3</v>
      </c>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22">
        <v>33469199</v>
      </c>
      <c r="AM184" s="97">
        <v>76.134</v>
      </c>
      <c r="AN184" s="123">
        <v>28.2</v>
      </c>
      <c r="AO184" s="124">
        <v>4.4690000000000003</v>
      </c>
      <c r="AP184" s="125">
        <v>2.8730000000000002</v>
      </c>
      <c r="AQ184" s="122">
        <v>6253.1040000000003</v>
      </c>
      <c r="AR184" s="97"/>
      <c r="AS184" s="123">
        <v>724.41700000000003</v>
      </c>
      <c r="AT184" s="124">
        <v>7.57</v>
      </c>
      <c r="AU184" s="125">
        <v>1.3</v>
      </c>
      <c r="AV184" s="122">
        <v>24.7</v>
      </c>
      <c r="AW184" s="97"/>
      <c r="AX184" s="123">
        <v>4</v>
      </c>
      <c r="AY184" s="124">
        <v>71.72</v>
      </c>
      <c r="AZ184" s="125">
        <v>0.71</v>
      </c>
    </row>
    <row r="185" spans="1:52" x14ac:dyDescent="0.25">
      <c r="A185" s="117" t="s">
        <v>500</v>
      </c>
      <c r="B185" s="118" t="s">
        <v>1216</v>
      </c>
      <c r="C185" s="119" t="s">
        <v>501</v>
      </c>
      <c r="D185" s="120" t="s">
        <v>1217</v>
      </c>
      <c r="E185" s="121">
        <v>1</v>
      </c>
      <c r="F185" s="117">
        <v>0</v>
      </c>
      <c r="G185" s="118">
        <v>0</v>
      </c>
      <c r="H185" s="119"/>
      <c r="I185" s="120"/>
      <c r="J185" s="121">
        <v>0</v>
      </c>
      <c r="K185" s="117">
        <v>3.2559999999999998</v>
      </c>
      <c r="L185" s="118">
        <v>0</v>
      </c>
      <c r="M185" s="119">
        <v>0</v>
      </c>
      <c r="N185" s="120"/>
      <c r="O185" s="121"/>
      <c r="P185" s="117">
        <v>0</v>
      </c>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22">
        <v>307150</v>
      </c>
      <c r="AM185" s="97">
        <v>22.661999999999999</v>
      </c>
      <c r="AN185" s="123">
        <v>23.1</v>
      </c>
      <c r="AO185" s="124">
        <v>4.3940000000000001</v>
      </c>
      <c r="AP185" s="125">
        <v>2.62</v>
      </c>
      <c r="AQ185" s="122">
        <v>2921.9090000000001</v>
      </c>
      <c r="AR185" s="97">
        <v>13.2</v>
      </c>
      <c r="AS185" s="123">
        <v>546.29999999999995</v>
      </c>
      <c r="AT185" s="124">
        <v>12.02</v>
      </c>
      <c r="AU185" s="125">
        <v>2.8</v>
      </c>
      <c r="AV185" s="122">
        <v>34.5</v>
      </c>
      <c r="AW185" s="97">
        <v>25.209</v>
      </c>
      <c r="AX185" s="123"/>
      <c r="AY185" s="124">
        <v>70.47</v>
      </c>
      <c r="AZ185" s="125">
        <v>0.60299999999999998</v>
      </c>
    </row>
    <row r="186" spans="1:52" x14ac:dyDescent="0.25">
      <c r="A186" s="117" t="s">
        <v>502</v>
      </c>
      <c r="B186" s="118" t="s">
        <v>1218</v>
      </c>
      <c r="C186" s="119" t="s">
        <v>503</v>
      </c>
      <c r="D186" s="120" t="s">
        <v>1219</v>
      </c>
      <c r="E186" s="121">
        <v>27</v>
      </c>
      <c r="F186" s="117">
        <v>0</v>
      </c>
      <c r="G186" s="118">
        <v>0</v>
      </c>
      <c r="H186" s="119"/>
      <c r="I186" s="120"/>
      <c r="J186" s="121">
        <v>0</v>
      </c>
      <c r="K186" s="117">
        <v>33374.536</v>
      </c>
      <c r="L186" s="118">
        <v>0</v>
      </c>
      <c r="M186" s="119">
        <v>0</v>
      </c>
      <c r="N186" s="120"/>
      <c r="O186" s="121"/>
      <c r="P186" s="117">
        <v>0</v>
      </c>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22">
        <v>809</v>
      </c>
      <c r="AM186" s="97"/>
      <c r="AN186" s="123"/>
      <c r="AO186" s="124"/>
      <c r="AP186" s="125"/>
      <c r="AQ186" s="122"/>
      <c r="AR186" s="97"/>
      <c r="AS186" s="123"/>
      <c r="AT186" s="124"/>
      <c r="AU186" s="125"/>
      <c r="AV186" s="122"/>
      <c r="AW186" s="97"/>
      <c r="AX186" s="123"/>
      <c r="AY186" s="124">
        <v>75.12</v>
      </c>
      <c r="AZ186" s="125"/>
    </row>
    <row r="187" spans="1:52" ht="30" x14ac:dyDescent="0.25">
      <c r="A187" s="117" t="s">
        <v>504</v>
      </c>
      <c r="B187" s="118" t="s">
        <v>1220</v>
      </c>
      <c r="C187" s="119" t="s">
        <v>1221</v>
      </c>
      <c r="D187" s="120" t="s">
        <v>1222</v>
      </c>
      <c r="E187" s="121">
        <v>113884</v>
      </c>
      <c r="F187" s="117">
        <v>326</v>
      </c>
      <c r="G187" s="118">
        <v>325.85700000000003</v>
      </c>
      <c r="H187" s="119">
        <v>1030</v>
      </c>
      <c r="I187" s="120">
        <v>2</v>
      </c>
      <c r="J187" s="121">
        <v>2.8570000000000002</v>
      </c>
      <c r="K187" s="117">
        <v>4004.931</v>
      </c>
      <c r="L187" s="118">
        <v>11.464</v>
      </c>
      <c r="M187" s="119">
        <v>11.459</v>
      </c>
      <c r="N187" s="120">
        <v>36.222000000000001</v>
      </c>
      <c r="O187" s="121">
        <v>7.0000000000000007E-2</v>
      </c>
      <c r="P187" s="117">
        <v>0.1</v>
      </c>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c r="AL187" s="122">
        <v>28435943</v>
      </c>
      <c r="AM187" s="97">
        <v>36.253</v>
      </c>
      <c r="AN187" s="123">
        <v>29</v>
      </c>
      <c r="AO187" s="124">
        <v>6.6139999999999999</v>
      </c>
      <c r="AP187" s="125">
        <v>3.915</v>
      </c>
      <c r="AQ187" s="122">
        <v>16745.022000000001</v>
      </c>
      <c r="AR187" s="97"/>
      <c r="AS187" s="123">
        <v>204.85</v>
      </c>
      <c r="AT187" s="124">
        <v>6.47</v>
      </c>
      <c r="AU187" s="125"/>
      <c r="AV187" s="122"/>
      <c r="AW187" s="97"/>
      <c r="AX187" s="123">
        <v>0.8</v>
      </c>
      <c r="AY187" s="124">
        <v>72.06</v>
      </c>
      <c r="AZ187" s="125">
        <v>0.76100000000000001</v>
      </c>
    </row>
    <row r="188" spans="1:52" x14ac:dyDescent="0.25">
      <c r="A188" s="117" t="s">
        <v>506</v>
      </c>
      <c r="B188" s="118" t="s">
        <v>1223</v>
      </c>
      <c r="C188" s="119" t="s">
        <v>507</v>
      </c>
      <c r="D188" s="120" t="s">
        <v>1224</v>
      </c>
      <c r="E188" s="121">
        <v>1474</v>
      </c>
      <c r="F188" s="117">
        <v>9</v>
      </c>
      <c r="G188" s="118">
        <v>5</v>
      </c>
      <c r="H188" s="119">
        <v>35</v>
      </c>
      <c r="I188" s="120">
        <v>0</v>
      </c>
      <c r="J188" s="121">
        <v>0</v>
      </c>
      <c r="K188" s="117">
        <v>15.143000000000001</v>
      </c>
      <c r="L188" s="118">
        <v>9.1999999999999998E-2</v>
      </c>
      <c r="M188" s="119">
        <v>5.0999999999999997E-2</v>
      </c>
      <c r="N188" s="120">
        <v>0.36</v>
      </c>
      <c r="O188" s="121">
        <v>0</v>
      </c>
      <c r="P188" s="117">
        <v>0</v>
      </c>
      <c r="Q188" s="103"/>
      <c r="R188" s="103"/>
      <c r="S188" s="103"/>
      <c r="T188" s="103"/>
      <c r="U188" s="103"/>
      <c r="V188" s="103"/>
      <c r="W188" s="103"/>
      <c r="X188" s="103"/>
      <c r="Y188" s="103"/>
      <c r="Z188" s="103"/>
      <c r="AA188" s="103"/>
      <c r="AB188" s="103"/>
      <c r="AC188" s="103"/>
      <c r="AD188" s="103"/>
      <c r="AE188" s="103"/>
      <c r="AF188" s="103"/>
      <c r="AG188" s="103"/>
      <c r="AH188" s="103"/>
      <c r="AI188" s="103"/>
      <c r="AJ188" s="103"/>
      <c r="AK188" s="103"/>
      <c r="AL188" s="122">
        <v>97338583</v>
      </c>
      <c r="AM188" s="97">
        <v>308.12700000000001</v>
      </c>
      <c r="AN188" s="123">
        <v>32.6</v>
      </c>
      <c r="AO188" s="124">
        <v>7.15</v>
      </c>
      <c r="AP188" s="125">
        <v>4.718</v>
      </c>
      <c r="AQ188" s="122">
        <v>6171.884</v>
      </c>
      <c r="AR188" s="97">
        <v>2</v>
      </c>
      <c r="AS188" s="123">
        <v>245.465</v>
      </c>
      <c r="AT188" s="124">
        <v>6</v>
      </c>
      <c r="AU188" s="125">
        <v>1</v>
      </c>
      <c r="AV188" s="122">
        <v>45.9</v>
      </c>
      <c r="AW188" s="97">
        <v>85.846999999999994</v>
      </c>
      <c r="AX188" s="123">
        <v>2.6</v>
      </c>
      <c r="AY188" s="124">
        <v>75.400000000000006</v>
      </c>
      <c r="AZ188" s="125">
        <v>0.69399999999999995</v>
      </c>
    </row>
    <row r="189" spans="1:52" ht="30" x14ac:dyDescent="0.25">
      <c r="A189" s="117" t="s">
        <v>508</v>
      </c>
      <c r="B189" s="118"/>
      <c r="C189" s="119" t="s">
        <v>1225</v>
      </c>
      <c r="D189" s="120" t="s">
        <v>1226</v>
      </c>
      <c r="E189" s="121">
        <v>83963772</v>
      </c>
      <c r="F189" s="117">
        <v>539326</v>
      </c>
      <c r="G189" s="118">
        <v>587457</v>
      </c>
      <c r="H189" s="119">
        <v>1827540</v>
      </c>
      <c r="I189" s="120">
        <v>9424</v>
      </c>
      <c r="J189" s="121">
        <v>10987.429</v>
      </c>
      <c r="K189" s="117">
        <v>10771.769</v>
      </c>
      <c r="L189" s="118">
        <v>69.19</v>
      </c>
      <c r="M189" s="119">
        <v>75.364999999999995</v>
      </c>
      <c r="N189" s="120">
        <v>234.45599999999999</v>
      </c>
      <c r="O189" s="121">
        <v>1.2090000000000001</v>
      </c>
      <c r="P189" s="117">
        <v>1.41</v>
      </c>
      <c r="Q189" s="103"/>
      <c r="R189" s="103"/>
      <c r="S189" s="103"/>
      <c r="T189" s="103"/>
      <c r="U189" s="103"/>
      <c r="V189" s="103"/>
      <c r="W189" s="103"/>
      <c r="X189" s="103"/>
      <c r="Y189" s="103"/>
      <c r="Z189" s="103"/>
      <c r="AA189" s="103"/>
      <c r="AB189" s="103"/>
      <c r="AC189" s="103"/>
      <c r="AD189" s="103"/>
      <c r="AE189" s="103"/>
      <c r="AF189" s="103"/>
      <c r="AG189" s="103"/>
      <c r="AH189" s="103"/>
      <c r="AI189" s="103">
        <v>9946190</v>
      </c>
      <c r="AJ189" s="103">
        <v>0.13</v>
      </c>
      <c r="AK189" s="103"/>
      <c r="AL189" s="122">
        <v>7794798729</v>
      </c>
      <c r="AM189" s="97">
        <v>58.045000000000002</v>
      </c>
      <c r="AN189" s="123">
        <v>30.9</v>
      </c>
      <c r="AO189" s="124">
        <v>8.6959999999999997</v>
      </c>
      <c r="AP189" s="125">
        <v>5.3550000000000004</v>
      </c>
      <c r="AQ189" s="122">
        <v>15469.207</v>
      </c>
      <c r="AR189" s="97">
        <v>10</v>
      </c>
      <c r="AS189" s="123">
        <v>233.07</v>
      </c>
      <c r="AT189" s="124">
        <v>8.51</v>
      </c>
      <c r="AU189" s="125">
        <v>6.4340000000000002</v>
      </c>
      <c r="AV189" s="122">
        <v>34.634999999999998</v>
      </c>
      <c r="AW189" s="97">
        <v>60.13</v>
      </c>
      <c r="AX189" s="123">
        <v>2.7050000000000001</v>
      </c>
      <c r="AY189" s="124">
        <v>72.58</v>
      </c>
      <c r="AZ189" s="125"/>
    </row>
    <row r="190" spans="1:52" x14ac:dyDescent="0.25">
      <c r="A190" s="117" t="s">
        <v>510</v>
      </c>
      <c r="B190" s="118" t="s">
        <v>1227</v>
      </c>
      <c r="C190" s="119" t="s">
        <v>1228</v>
      </c>
      <c r="D190" s="120" t="s">
        <v>1229</v>
      </c>
      <c r="E190" s="121">
        <v>2101</v>
      </c>
      <c r="F190" s="117">
        <v>2</v>
      </c>
      <c r="G190" s="118">
        <v>1.286</v>
      </c>
      <c r="H190" s="119">
        <v>610</v>
      </c>
      <c r="I190" s="120">
        <v>0</v>
      </c>
      <c r="J190" s="121">
        <v>0.57099999999999995</v>
      </c>
      <c r="K190" s="117">
        <v>70.441999999999993</v>
      </c>
      <c r="L190" s="118">
        <v>6.7000000000000004E-2</v>
      </c>
      <c r="M190" s="119">
        <v>4.2999999999999997E-2</v>
      </c>
      <c r="N190" s="120">
        <v>20.452000000000002</v>
      </c>
      <c r="O190" s="121">
        <v>0</v>
      </c>
      <c r="P190" s="117">
        <v>1.9E-2</v>
      </c>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c r="AL190" s="122">
        <v>29825968</v>
      </c>
      <c r="AM190" s="97">
        <v>53.508000000000003</v>
      </c>
      <c r="AN190" s="123">
        <v>20.3</v>
      </c>
      <c r="AO190" s="124">
        <v>2.9220000000000002</v>
      </c>
      <c r="AP190" s="125">
        <v>1.583</v>
      </c>
      <c r="AQ190" s="122">
        <v>1479.1469999999999</v>
      </c>
      <c r="AR190" s="97">
        <v>18.8</v>
      </c>
      <c r="AS190" s="123">
        <v>495.00299999999999</v>
      </c>
      <c r="AT190" s="124">
        <v>5.35</v>
      </c>
      <c r="AU190" s="125">
        <v>7.6</v>
      </c>
      <c r="AV190" s="122">
        <v>29.2</v>
      </c>
      <c r="AW190" s="97">
        <v>49.542000000000002</v>
      </c>
      <c r="AX190" s="123">
        <v>0.7</v>
      </c>
      <c r="AY190" s="124">
        <v>66.12</v>
      </c>
      <c r="AZ190" s="125">
        <v>0.45200000000000001</v>
      </c>
    </row>
    <row r="191" spans="1:52" x14ac:dyDescent="0.25">
      <c r="A191" s="117" t="s">
        <v>512</v>
      </c>
      <c r="B191" s="118" t="s">
        <v>1230</v>
      </c>
      <c r="C191" s="119" t="s">
        <v>1231</v>
      </c>
      <c r="D191" s="120" t="s">
        <v>1232</v>
      </c>
      <c r="E191" s="121">
        <v>20997</v>
      </c>
      <c r="F191" s="117">
        <v>272</v>
      </c>
      <c r="G191" s="118">
        <v>203.714</v>
      </c>
      <c r="H191" s="119">
        <v>390</v>
      </c>
      <c r="I191" s="120">
        <v>2</v>
      </c>
      <c r="J191" s="121">
        <v>1.286</v>
      </c>
      <c r="K191" s="117">
        <v>1142.1369999999999</v>
      </c>
      <c r="L191" s="118">
        <v>14.795999999999999</v>
      </c>
      <c r="M191" s="119">
        <v>11.081</v>
      </c>
      <c r="N191" s="120">
        <v>21.213999999999999</v>
      </c>
      <c r="O191" s="121">
        <v>0.109</v>
      </c>
      <c r="P191" s="117">
        <v>7.0000000000000007E-2</v>
      </c>
      <c r="Q191" s="103"/>
      <c r="R191" s="103"/>
      <c r="S191" s="103"/>
      <c r="T191" s="103"/>
      <c r="U191" s="103"/>
      <c r="V191" s="103"/>
      <c r="W191" s="103"/>
      <c r="X191" s="103"/>
      <c r="Y191" s="103"/>
      <c r="Z191" s="103"/>
      <c r="AA191" s="103"/>
      <c r="AB191" s="103"/>
      <c r="AC191" s="103"/>
      <c r="AD191" s="103"/>
      <c r="AE191" s="103"/>
      <c r="AF191" s="103"/>
      <c r="AG191" s="103"/>
      <c r="AH191" s="103"/>
      <c r="AI191" s="103"/>
      <c r="AJ191" s="103"/>
      <c r="AK191" s="103"/>
      <c r="AL191" s="122">
        <v>18383956</v>
      </c>
      <c r="AM191" s="97">
        <v>22.995000000000001</v>
      </c>
      <c r="AN191" s="123">
        <v>17.7</v>
      </c>
      <c r="AO191" s="124">
        <v>2.48</v>
      </c>
      <c r="AP191" s="125">
        <v>1.542</v>
      </c>
      <c r="AQ191" s="122">
        <v>3689.2510000000002</v>
      </c>
      <c r="AR191" s="97">
        <v>57.5</v>
      </c>
      <c r="AS191" s="123">
        <v>234.499</v>
      </c>
      <c r="AT191" s="124">
        <v>3.94</v>
      </c>
      <c r="AU191" s="125">
        <v>3.1</v>
      </c>
      <c r="AV191" s="122">
        <v>24.7</v>
      </c>
      <c r="AW191" s="97">
        <v>13.938000000000001</v>
      </c>
      <c r="AX191" s="123">
        <v>2</v>
      </c>
      <c r="AY191" s="124">
        <v>63.89</v>
      </c>
      <c r="AZ191" s="125">
        <v>0.58799999999999997</v>
      </c>
    </row>
    <row r="192" spans="1:52" x14ac:dyDescent="0.25">
      <c r="A192" s="117" t="s">
        <v>514</v>
      </c>
      <c r="B192" s="118" t="s">
        <v>1233</v>
      </c>
      <c r="C192" s="119" t="s">
        <v>1234</v>
      </c>
      <c r="D192" s="120" t="s">
        <v>1235</v>
      </c>
      <c r="E192" s="121">
        <v>14084</v>
      </c>
      <c r="F192" s="117">
        <v>217</v>
      </c>
      <c r="G192" s="118">
        <v>172</v>
      </c>
      <c r="H192" s="119">
        <v>369</v>
      </c>
      <c r="I192" s="120">
        <v>6</v>
      </c>
      <c r="J192" s="121">
        <v>4</v>
      </c>
      <c r="K192" s="117">
        <v>947.59299999999996</v>
      </c>
      <c r="L192" s="118">
        <v>14.6</v>
      </c>
      <c r="M192" s="119">
        <v>11.571999999999999</v>
      </c>
      <c r="N192" s="120">
        <v>24.827000000000002</v>
      </c>
      <c r="O192" s="121">
        <v>0.40400000000000003</v>
      </c>
      <c r="P192" s="117">
        <v>0.26900000000000002</v>
      </c>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c r="AL192" s="122">
        <v>14862927</v>
      </c>
      <c r="AM192" s="97">
        <v>42.728999999999999</v>
      </c>
      <c r="AN192" s="123">
        <v>19.600000000000001</v>
      </c>
      <c r="AO192" s="124">
        <v>2.8220000000000001</v>
      </c>
      <c r="AP192" s="125">
        <v>1.8819999999999999</v>
      </c>
      <c r="AQ192" s="122">
        <v>1899.7750000000001</v>
      </c>
      <c r="AR192" s="97">
        <v>21.4</v>
      </c>
      <c r="AS192" s="123">
        <v>307.846</v>
      </c>
      <c r="AT192" s="124">
        <v>1.82</v>
      </c>
      <c r="AU192" s="125">
        <v>1.6</v>
      </c>
      <c r="AV192" s="122">
        <v>30.7</v>
      </c>
      <c r="AW192" s="97">
        <v>36.790999999999997</v>
      </c>
      <c r="AX192" s="123">
        <v>1.7</v>
      </c>
      <c r="AY192" s="124">
        <v>61.49</v>
      </c>
      <c r="AZ192" s="125">
        <v>0.53500000000000003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CC9A2-CCCE-4306-8B4D-43CC6B5765F5}">
  <sheetPr>
    <tabColor theme="0" tint="-0.249977111117893"/>
  </sheetPr>
  <dimension ref="B2:D25"/>
  <sheetViews>
    <sheetView tabSelected="1" zoomScaleNormal="100" workbookViewId="0">
      <selection activeCell="B8" sqref="B8"/>
    </sheetView>
  </sheetViews>
  <sheetFormatPr defaultColWidth="9" defaultRowHeight="15" x14ac:dyDescent="0.25"/>
  <sheetData>
    <row r="2" spans="2:4" ht="17.25" x14ac:dyDescent="0.3">
      <c r="B2" s="128" t="s">
        <v>15</v>
      </c>
      <c r="C2" s="2"/>
      <c r="D2" s="129"/>
    </row>
    <row r="4" spans="2:4" x14ac:dyDescent="0.25">
      <c r="B4" s="1" t="s">
        <v>12</v>
      </c>
    </row>
    <row r="5" spans="2:4" x14ac:dyDescent="0.25">
      <c r="B5" t="s">
        <v>583</v>
      </c>
    </row>
    <row r="7" spans="2:4" x14ac:dyDescent="0.25">
      <c r="B7" s="1" t="s">
        <v>1</v>
      </c>
    </row>
    <row r="8" spans="2:4" x14ac:dyDescent="0.25">
      <c r="B8" t="s">
        <v>1276</v>
      </c>
    </row>
    <row r="10" spans="2:4" x14ac:dyDescent="0.25">
      <c r="B10" s="1" t="s">
        <v>4</v>
      </c>
    </row>
    <row r="11" spans="2:4" x14ac:dyDescent="0.25">
      <c r="B11" t="s">
        <v>596</v>
      </c>
    </row>
    <row r="13" spans="2:4" x14ac:dyDescent="0.25">
      <c r="B13" s="1" t="s">
        <v>6</v>
      </c>
    </row>
    <row r="14" spans="2:4" x14ac:dyDescent="0.25">
      <c r="B14" t="s">
        <v>595</v>
      </c>
    </row>
    <row r="15" spans="2:4" x14ac:dyDescent="0.25">
      <c r="B15" s="1" t="s">
        <v>7</v>
      </c>
    </row>
    <row r="16" spans="2:4" x14ac:dyDescent="0.25">
      <c r="B16" t="s">
        <v>16</v>
      </c>
    </row>
    <row r="18" spans="2:2" x14ac:dyDescent="0.25">
      <c r="B18" s="1" t="s">
        <v>97</v>
      </c>
    </row>
    <row r="19" spans="2:2" x14ac:dyDescent="0.25">
      <c r="B19" t="s">
        <v>98</v>
      </c>
    </row>
    <row r="21" spans="2:2" x14ac:dyDescent="0.25">
      <c r="B21" s="1" t="s">
        <v>584</v>
      </c>
    </row>
    <row r="22" spans="2:2" x14ac:dyDescent="0.25">
      <c r="B22" s="126" t="s">
        <v>585</v>
      </c>
    </row>
    <row r="24" spans="2:2" x14ac:dyDescent="0.25">
      <c r="B24" s="1" t="s">
        <v>586</v>
      </c>
    </row>
    <row r="25" spans="2:2" x14ac:dyDescent="0.25">
      <c r="B25" t="s">
        <v>114</v>
      </c>
    </row>
  </sheetData>
  <hyperlinks>
    <hyperlink ref="B4" r:id="rId1" xr:uid="{F822251C-92BF-484C-B7A9-2328005F9C8D}"/>
    <hyperlink ref="B7" r:id="rId2" xr:uid="{DDACA604-C63E-4F1A-A22C-241734F65CA6}"/>
    <hyperlink ref="B10" r:id="rId3" xr:uid="{D8C855EE-B9EF-4FBE-9001-8A39A4C0329A}"/>
    <hyperlink ref="B13" r:id="rId4" xr:uid="{DDFFA16A-6F80-41B9-B568-4AEC5595C3D5}"/>
    <hyperlink ref="B15" r:id="rId5" xr:uid="{5B741CCE-DE49-443A-9498-CF9ED0B90468}"/>
    <hyperlink ref="B24" r:id="rId6" xr:uid="{72D4BB86-5A83-42A2-86BB-7296E4B1CDA2}"/>
    <hyperlink ref="B18" r:id="rId7" xr:uid="{2A7AB4D5-A260-44EC-A92A-5DEC2911F949}"/>
    <hyperlink ref="B21" r:id="rId8" xr:uid="{91773DDA-B993-4CA7-93BF-488AC861775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1 7 d c 9 c b - 9 9 1 f - 4 c 2 1 - a d c 6 - 4 7 8 8 f 8 5 5 9 7 e 9 "   x m l n s = " h t t p : / / s c h e m a s . m i c r o s o f t . c o m / D a t a M a s h u p " > A A A A A K M D A A B Q S w M E F A A C A A g A g a i 8 U P 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g a i 8 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G o v F C k R J G Z m g A A A M Q A A A A T A B w A R m 9 y b X V s Y X M v U 2 V j d G l v b j E u b S C i G A A o o B Q A A A A A A A A A A A A A A A A A A A A A A A A A A A B N j b E K w j A U R f d A / i F 0 a k G T d t T i 1 C 5 O C g U d x C F N H 7 b Q J r F 5 A U H 8 d 1 8 p i H e 5 l 8 u B E 8 D g 4 K x o 1 i 5 K z j g L v Z 6 h E 7 U z c Q K L 4 i B G Q M 4 E p X F x N k D P F V p 5 1 g 9 I l 1 E 5 i w S G N O k R f d g r 9 d R e g u m M h D g 7 r 6 m U j + 0 4 G A U v Q g O 5 g q p O l 2 O 9 L X a / I X u c x i T L N q u s 1 q h z c q 3 S d / 6 5 L c + d s 8 H + A e U X U E s B A i 0 A F A A C A A g A g a i 8 U P 6 M o K K n A A A A + A A A A B I A A A A A A A A A A A A A A A A A A A A A A E N v b m Z p Z y 9 Q Y W N r Y W d l L n h t b F B L A Q I t A B Q A A g A I A I G o v F A P y u m r p A A A A O k A A A A T A A A A A A A A A A A A A A A A A P M A A A B b Q 2 9 u d G V u d F 9 U e X B l c 1 0 u e G 1 s U E s B A i 0 A F A A C A A g A g a i 8 U K R E k Z m a A A A A x A A A A B M A A A A A A A A A A A A A A A A A 5 A E A A E Z v c m 1 1 b G F z L 1 N l Y 3 R p b 2 4 x L m 1 Q S w U G A A A A A A M A A w D C A A A A y 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U w k A A A A A A A A x C 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R G 9 j d W 1 l b n Q 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N v d m V y e V R h c m d l d F N o Z W V 0 I i B W Y W x 1 Z T 0 i c 1 N o Z W V 0 M i I g L z 4 8 R W 5 0 c n k g V H l w Z T 0 i U m V j b 3 Z l c n l U Y X J n Z X R D b 2 x 1 b W 4 i I F Z h b H V l P S J s M S I g L z 4 8 R W 5 0 c n k g V H l w Z T 0 i U m V j b 3 Z l c n l U Y X J n Z X R S b 3 c i I F Z h b H V l P S J s M S I g L z 4 8 R W 5 0 c n k g V H l w Z T 0 i Q W R k Z W R U b 0 R h d G F N b 2 R l b C I g V m F s d W U 9 I m w w I i A v P j x F b n R y e S B U e X B l P S J G a W x s Q 2 9 1 b n Q i I F Z h b H V l P S J s M S I g L z 4 8 R W 5 0 c n k g V H l w Z T 0 i R m l s b E V y c m 9 y Q 2 9 k Z S I g V m F s d W U 9 I n N V b m t u b 3 d u I i A v P j x F b n R y e S B U e X B l P S J G a W x s R X J y b 3 J D b 3 V u d C I g V m F s d W U 9 I m w w I i A v P j x F b n R y e S B U e X B l P S J G a W x s T G F z d F V w Z G F 0 Z W Q i I F Z h b H V l P S J k M j A y M C 0 w N S 0 y O V Q w M T o w M z o 1 O C 4 1 M j M x N z I z W i I g L z 4 8 R W 5 0 c n k g V H l w Z T 0 i R m l s b E N v b H V t b l R 5 c G V z I i B W Y W x 1 Z T 0 i c 0 J n W U c i I C 8 + P E V u d H J 5 I F R 5 c G U 9 I k Z p b G x D b 2 x 1 b W 5 O Y W 1 l c y I g V m F s d W U 9 I n N b J n F 1 b 3 Q 7 S 2 l u Z C Z x d W 9 0 O y w m c X V v d D t O Y W 1 l J n F 1 b 3 Q 7 L C Z x d W 9 0 O 1 R l e H Q 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E b 2 N 1 b W V u d C 9 E Y X R h M C 5 7 S 2 l u Z C w w f S Z x d W 9 0 O y w m c X V v d D t T Z W N 0 a W 9 u M S 9 E b 2 N 1 b W V u d C 9 E Y X R h M C 5 7 T m F t Z S w x f S Z x d W 9 0 O y w m c X V v d D t T Z W N 0 a W 9 u M S 9 E b 2 N 1 b W V u d C 9 E Y X R h M C 5 7 V G V 4 d C w z f S Z x d W 9 0 O 1 0 s J n F 1 b 3 Q 7 Q 2 9 s d W 1 u Q 2 9 1 b n Q m c X V v d D s 6 M y w m c X V v d D t L Z X l D b 2 x 1 b W 5 O Y W 1 l c y Z x d W 9 0 O z p b X S w m c X V v d D t D b 2 x 1 b W 5 J Z G V u d G l 0 a W V z J n F 1 b 3 Q 7 O l s m c X V v d D t T Z W N 0 a W 9 u M S 9 E b 2 N 1 b W V u d C 9 E Y X R h M C 5 7 S 2 l u Z C w w f S Z x d W 9 0 O y w m c X V v d D t T Z W N 0 a W 9 u M S 9 E b 2 N 1 b W V u d C 9 E Y X R h M C 5 7 T m F t Z S w x f S Z x d W 9 0 O y w m c X V v d D t T Z W N 0 a W 9 u M S 9 E b 2 N 1 b W V u d C 9 E Y X R h M C 5 7 V G V 4 d C w z f S Z x d W 9 0 O 1 0 s J n F 1 b 3 Q 7 U m V s Y X R p b 2 5 z a G l w S W 5 m b y Z x d W 9 0 O z p b X X 0 i I C 8 + P E V u d H J 5 I F R 5 c G U 9 I l F 1 Z X J 5 S U Q i I F Z h b H V l P S J z N j I x N W N m O T I t Z D J h Y S 0 0 M W U 4 L T h h Y j Y t N W Q 0 Y W Q x Z T c z O D Y y I i A v P j w v U 3 R h Y m x l R W 5 0 c m l l c z 4 8 L 0 l 0 Z W 0 + P E l 0 Z W 0 + P E l 0 Z W 1 M b 2 N h d G l v b j 4 8 S X R l b V R 5 c G U + R m 9 y b X V s Y T w v S X R l b V R 5 c G U + P E l 0 Z W 1 Q Y X R o P l N l Y 3 R p b 2 4 x L 0 R v Y 3 V t Z W 5 0 L 1 N v d X J j Z T w v S X R l b V B h d G g + P C 9 J d G V t T G 9 j Y X R p b 2 4 + P F N 0 Y W J s Z U V u d H J p Z X M g L z 4 8 L 0 l 0 Z W 0 + P E l 0 Z W 0 + P E l 0 Z W 1 M b 2 N h d G l v b j 4 8 S X R l b V R 5 c G U + R m 9 y b X V s Y T w v S X R l b V R 5 c G U + P E l 0 Z W 1 Q Y X R o P l N l Y 3 R p b 2 4 x L 0 R v Y 3 V t Z W 5 0 L 0 R h d G E w P C 9 J d G V t U G F 0 a D 4 8 L 0 l 0 Z W 1 M b 2 N h d G l v b j 4 8 U 3 R h Y m x l R W 5 0 c m l l c y A v P j w v S X R l b T 4 8 L 0 l 0 Z W 1 z P j w v T G 9 j Y W x Q Y W N r Y W d l T W V 0 Y W R h d G F G a W x l P h Y A A A B Q S w U G A A A A A A A A A A A A A A A A A A A A A A A A J g E A A A E A A A D Q j J 3 f A R X R E Y x 6 A M B P w p f r A Q A A A C s 8 y S i v o W F F k r i l J f S p 8 q o A A A A A A g A A A A A A E G Y A A A A B A A A g A A A A B V w x t H Y u V 7 q k 9 2 / B q 3 l V w 3 G N l F i m g 0 5 8 C 2 2 y J e 1 a v O I A A A A A D o A A A A A C A A A g A A A A K E h 6 F 7 e O e e j P w I / G Q N V 4 T c i g I 2 G L y h c I + M b 4 J d s Z B E 1 Q A A A A j V V 5 l y I l o T O p O e S f n v P s c a Z U 3 B c U 7 c p 0 W D Y R J i S q m a r T 3 2 h S y L n l J J 6 2 + 7 k 1 j S A 0 k l 7 L + e i g 9 S 2 U 5 z D 7 k c 8 + v 0 / w c j / Z X o z Z A u Y L r L I U a n R A A A A A H Y 7 l b a k c o F E h K m 5 8 K n d 5 J s M s H f Z n 2 8 X c / u E H p 5 H O V K C P T v F S p P 7 T 0 J 5 f U T a n + D 3 8 f w O Z P g w 7 D t L 8 t 2 K S k s d y q g = = < / D a t a M a s h u p > 
</file>

<file path=customXml/itemProps1.xml><?xml version="1.0" encoding="utf-8"?>
<ds:datastoreItem xmlns:ds="http://schemas.openxmlformats.org/officeDocument/2006/customXml" ds:itemID="{57D24714-1740-4E15-9EF0-CEF1CE33941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Sommaire</vt:lpstr>
      <vt:lpstr>Instructions</vt:lpstr>
      <vt:lpstr>Surmortalité</vt:lpstr>
      <vt:lpstr>Données brutes</vt:lpstr>
      <vt:lpstr>Taux de mortalité</vt:lpstr>
      <vt:lpstr>Données en temps réel</vt:lpstr>
      <vt:lpstr>Population</vt:lpstr>
      <vt:lpstr>Données mondiales</vt:lpstr>
      <vt:lpstr>Liens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Marie-Eve Bourgault</cp:lastModifiedBy>
  <dcterms:created xsi:type="dcterms:W3CDTF">2020-05-07T23:28:34Z</dcterms:created>
  <dcterms:modified xsi:type="dcterms:W3CDTF">2021-05-27T13:21:01Z</dcterms:modified>
</cp:coreProperties>
</file>